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liamsitwell/Desktop/"/>
    </mc:Choice>
  </mc:AlternateContent>
  <xr:revisionPtr revIDLastSave="0" documentId="8_{05B01EC2-5319-D847-A233-A9615C7D035C}" xr6:coauthVersionLast="47" xr6:coauthVersionMax="47" xr10:uidLastSave="{00000000-0000-0000-0000-000000000000}"/>
  <bookViews>
    <workbookView xWindow="0" yWindow="740" windowWidth="24160" windowHeight="16080" activeTab="2" xr2:uid="{7817E80B-E723-654C-8B60-7F55934DB356}"/>
  </bookViews>
  <sheets>
    <sheet name="Forecasted P&amp;L White Hart" sheetId="1" r:id="rId1"/>
    <sheet name="Monthly P&amp;L" sheetId="2" r:id="rId2"/>
    <sheet name="Shares" sheetId="4" r:id="rId3"/>
    <sheet name="Assumption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5" i="2"/>
  <c r="F71" i="2"/>
  <c r="G71" i="2"/>
  <c r="H71" i="2" s="1"/>
  <c r="I71" i="2" s="1"/>
  <c r="J71" i="2" s="1"/>
  <c r="K71" i="2" s="1"/>
  <c r="L71" i="2" s="1"/>
  <c r="M71" i="2" s="1"/>
  <c r="N71" i="2" s="1"/>
  <c r="O71" i="2" s="1"/>
  <c r="P71" i="2" s="1"/>
  <c r="Q71" i="2" s="1"/>
  <c r="R71" i="2" s="1"/>
  <c r="S71" i="2" s="1"/>
  <c r="T71" i="2" s="1"/>
  <c r="U71" i="2" s="1"/>
  <c r="V71" i="2" s="1"/>
  <c r="W71" i="2" s="1"/>
  <c r="X71" i="2" s="1"/>
  <c r="Y71" i="2" s="1"/>
  <c r="Z71" i="2" s="1"/>
  <c r="AA71" i="2" s="1"/>
  <c r="AB71" i="2" s="1"/>
  <c r="AC71" i="2" s="1"/>
  <c r="AD71" i="2" s="1"/>
  <c r="AE71" i="2" s="1"/>
  <c r="AF71" i="2" s="1"/>
  <c r="AG71" i="2" s="1"/>
  <c r="AH71" i="2" s="1"/>
  <c r="AI71" i="2" s="1"/>
  <c r="AJ71" i="2" s="1"/>
  <c r="AK71" i="2" s="1"/>
  <c r="AL71" i="2" s="1"/>
  <c r="AM71" i="2" s="1"/>
  <c r="AN71" i="2" s="1"/>
  <c r="AO71" i="2" s="1"/>
  <c r="F72" i="2"/>
  <c r="G72" i="2" s="1"/>
  <c r="H72" i="2" s="1"/>
  <c r="I72" i="2" s="1"/>
  <c r="J72" i="2" s="1"/>
  <c r="K72" i="2" s="1"/>
  <c r="L72" i="2" s="1"/>
  <c r="M72" i="2" s="1"/>
  <c r="N72" i="2" s="1"/>
  <c r="O72" i="2" s="1"/>
  <c r="P72" i="2" s="1"/>
  <c r="Q72" i="2" s="1"/>
  <c r="R72" i="2" s="1"/>
  <c r="S72" i="2" s="1"/>
  <c r="T72" i="2" s="1"/>
  <c r="U72" i="2" s="1"/>
  <c r="V72" i="2" s="1"/>
  <c r="W72" i="2" s="1"/>
  <c r="X72" i="2" s="1"/>
  <c r="Y72" i="2" s="1"/>
  <c r="Z72" i="2" s="1"/>
  <c r="AA72" i="2" s="1"/>
  <c r="AB72" i="2" s="1"/>
  <c r="AC72" i="2" s="1"/>
  <c r="AD72" i="2" s="1"/>
  <c r="AE72" i="2" s="1"/>
  <c r="AF72" i="2" s="1"/>
  <c r="AG72" i="2" s="1"/>
  <c r="AH72" i="2" s="1"/>
  <c r="AI72" i="2" s="1"/>
  <c r="AJ72" i="2" s="1"/>
  <c r="AK72" i="2" s="1"/>
  <c r="AL72" i="2" s="1"/>
  <c r="AM72" i="2" s="1"/>
  <c r="AN72" i="2" s="1"/>
  <c r="AO72" i="2" s="1"/>
  <c r="F70" i="2"/>
  <c r="G70" i="2" s="1"/>
  <c r="H70" i="2" s="1"/>
  <c r="I70" i="2" s="1"/>
  <c r="J70" i="2" s="1"/>
  <c r="K70" i="2" s="1"/>
  <c r="L70" i="2" s="1"/>
  <c r="M70" i="2" s="1"/>
  <c r="N70" i="2" s="1"/>
  <c r="O70" i="2" s="1"/>
  <c r="P70" i="2" s="1"/>
  <c r="Q70" i="2" s="1"/>
  <c r="R70" i="2" s="1"/>
  <c r="S70" i="2" s="1"/>
  <c r="T70" i="2" s="1"/>
  <c r="U70" i="2" s="1"/>
  <c r="V70" i="2" s="1"/>
  <c r="W70" i="2" s="1"/>
  <c r="X70" i="2" s="1"/>
  <c r="Y70" i="2" s="1"/>
  <c r="Z70" i="2" s="1"/>
  <c r="AA70" i="2" s="1"/>
  <c r="AB70" i="2" s="1"/>
  <c r="AC70" i="2" s="1"/>
  <c r="AD70" i="2" s="1"/>
  <c r="AE70" i="2" s="1"/>
  <c r="AF70" i="2" s="1"/>
  <c r="AG70" i="2" s="1"/>
  <c r="AH70" i="2" s="1"/>
  <c r="AI70" i="2" s="1"/>
  <c r="AJ70" i="2" s="1"/>
  <c r="AK70" i="2" s="1"/>
  <c r="AL70" i="2" s="1"/>
  <c r="AM70" i="2" s="1"/>
  <c r="AN70" i="2" s="1"/>
  <c r="AO70" i="2" s="1"/>
  <c r="F3" i="4"/>
  <c r="G3" i="4"/>
  <c r="H3" i="4"/>
  <c r="I3" i="4"/>
  <c r="J3" i="4"/>
  <c r="F4" i="4"/>
  <c r="F6" i="4" s="1"/>
  <c r="G4" i="4"/>
  <c r="G6" i="4" s="1"/>
  <c r="F5" i="4"/>
  <c r="D6" i="4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6" i="2"/>
  <c r="E65" i="2"/>
  <c r="E64" i="2"/>
  <c r="E63" i="2"/>
  <c r="E62" i="2"/>
  <c r="E61" i="2"/>
  <c r="S97" i="2"/>
  <c r="R97" i="2"/>
  <c r="Q97" i="2"/>
  <c r="P97" i="2"/>
  <c r="O97" i="2"/>
  <c r="N97" i="2"/>
  <c r="M97" i="2"/>
  <c r="L97" i="2"/>
  <c r="K97" i="2"/>
  <c r="S96" i="2"/>
  <c r="R96" i="2"/>
  <c r="Q96" i="2"/>
  <c r="P96" i="2"/>
  <c r="O96" i="2"/>
  <c r="N96" i="2"/>
  <c r="M96" i="2"/>
  <c r="L96" i="2"/>
  <c r="K96" i="2"/>
  <c r="S93" i="2"/>
  <c r="R93" i="2"/>
  <c r="Q93" i="2"/>
  <c r="P93" i="2"/>
  <c r="O93" i="2"/>
  <c r="N93" i="2"/>
  <c r="M93" i="2"/>
  <c r="L93" i="2"/>
  <c r="K93" i="2"/>
  <c r="S92" i="2"/>
  <c r="R92" i="2"/>
  <c r="Q92" i="2"/>
  <c r="P92" i="2"/>
  <c r="O92" i="2"/>
  <c r="N92" i="2"/>
  <c r="M92" i="2"/>
  <c r="L92" i="2"/>
  <c r="K92" i="2"/>
  <c r="S91" i="2"/>
  <c r="R91" i="2"/>
  <c r="Q91" i="2"/>
  <c r="P91" i="2"/>
  <c r="O91" i="2"/>
  <c r="N91" i="2"/>
  <c r="M91" i="2"/>
  <c r="L91" i="2"/>
  <c r="K91" i="2"/>
  <c r="S90" i="2"/>
  <c r="R90" i="2"/>
  <c r="Q90" i="2"/>
  <c r="P90" i="2"/>
  <c r="O90" i="2"/>
  <c r="N90" i="2"/>
  <c r="M90" i="2"/>
  <c r="L90" i="2"/>
  <c r="K90" i="2"/>
  <c r="S89" i="2"/>
  <c r="R89" i="2"/>
  <c r="Q89" i="2"/>
  <c r="P89" i="2"/>
  <c r="O89" i="2"/>
  <c r="N89" i="2"/>
  <c r="M89" i="2"/>
  <c r="L89" i="2"/>
  <c r="K89" i="2"/>
  <c r="S88" i="2"/>
  <c r="R88" i="2"/>
  <c r="Q88" i="2"/>
  <c r="P88" i="2"/>
  <c r="O88" i="2"/>
  <c r="N88" i="2"/>
  <c r="M88" i="2"/>
  <c r="L88" i="2"/>
  <c r="K88" i="2"/>
  <c r="S87" i="2"/>
  <c r="R87" i="2"/>
  <c r="Q87" i="2"/>
  <c r="P87" i="2"/>
  <c r="O87" i="2"/>
  <c r="N87" i="2"/>
  <c r="M87" i="2"/>
  <c r="L87" i="2"/>
  <c r="K87" i="2"/>
  <c r="S86" i="2"/>
  <c r="R86" i="2"/>
  <c r="Q86" i="2"/>
  <c r="P86" i="2"/>
  <c r="O86" i="2"/>
  <c r="N86" i="2"/>
  <c r="M86" i="2"/>
  <c r="L86" i="2"/>
  <c r="K86" i="2"/>
  <c r="S85" i="2"/>
  <c r="R85" i="2"/>
  <c r="Q85" i="2"/>
  <c r="P85" i="2"/>
  <c r="O85" i="2"/>
  <c r="N85" i="2"/>
  <c r="M85" i="2"/>
  <c r="L85" i="2"/>
  <c r="K85" i="2"/>
  <c r="S84" i="2"/>
  <c r="R84" i="2"/>
  <c r="Q84" i="2"/>
  <c r="P84" i="2"/>
  <c r="O84" i="2"/>
  <c r="N84" i="2"/>
  <c r="M84" i="2"/>
  <c r="L84" i="2"/>
  <c r="K84" i="2"/>
  <c r="S83" i="2"/>
  <c r="R83" i="2"/>
  <c r="Q83" i="2"/>
  <c r="P83" i="2"/>
  <c r="O83" i="2"/>
  <c r="N83" i="2"/>
  <c r="M83" i="2"/>
  <c r="L83" i="2"/>
  <c r="K83" i="2"/>
  <c r="S82" i="2"/>
  <c r="R82" i="2"/>
  <c r="Q82" i="2"/>
  <c r="P82" i="2"/>
  <c r="O82" i="2"/>
  <c r="N82" i="2"/>
  <c r="M82" i="2"/>
  <c r="L82" i="2"/>
  <c r="K82" i="2"/>
  <c r="S81" i="2"/>
  <c r="R81" i="2"/>
  <c r="Q81" i="2"/>
  <c r="P81" i="2"/>
  <c r="O81" i="2"/>
  <c r="N81" i="2"/>
  <c r="M81" i="2"/>
  <c r="L81" i="2"/>
  <c r="K81" i="2"/>
  <c r="S80" i="2"/>
  <c r="R80" i="2"/>
  <c r="Q80" i="2"/>
  <c r="P80" i="2"/>
  <c r="O80" i="2"/>
  <c r="N80" i="2"/>
  <c r="M80" i="2"/>
  <c r="L80" i="2"/>
  <c r="K80" i="2"/>
  <c r="S79" i="2"/>
  <c r="R79" i="2"/>
  <c r="Q79" i="2"/>
  <c r="P79" i="2"/>
  <c r="O79" i="2"/>
  <c r="N79" i="2"/>
  <c r="M79" i="2"/>
  <c r="L79" i="2"/>
  <c r="K79" i="2"/>
  <c r="J97" i="2"/>
  <c r="I97" i="2"/>
  <c r="H97" i="2"/>
  <c r="G97" i="2"/>
  <c r="F97" i="2"/>
  <c r="J96" i="2"/>
  <c r="I96" i="2"/>
  <c r="H96" i="2"/>
  <c r="G96" i="2"/>
  <c r="F96" i="2"/>
  <c r="J93" i="2"/>
  <c r="I93" i="2"/>
  <c r="H93" i="2"/>
  <c r="G93" i="2"/>
  <c r="F93" i="2"/>
  <c r="J92" i="2"/>
  <c r="I92" i="2"/>
  <c r="H92" i="2"/>
  <c r="G92" i="2"/>
  <c r="F92" i="2"/>
  <c r="J91" i="2"/>
  <c r="I91" i="2"/>
  <c r="H91" i="2"/>
  <c r="G91" i="2"/>
  <c r="F91" i="2"/>
  <c r="J90" i="2"/>
  <c r="I90" i="2"/>
  <c r="H90" i="2"/>
  <c r="G90" i="2"/>
  <c r="F90" i="2"/>
  <c r="J89" i="2"/>
  <c r="I89" i="2"/>
  <c r="H89" i="2"/>
  <c r="G89" i="2"/>
  <c r="F89" i="2"/>
  <c r="J88" i="2"/>
  <c r="I88" i="2"/>
  <c r="H88" i="2"/>
  <c r="G88" i="2"/>
  <c r="F88" i="2"/>
  <c r="J87" i="2"/>
  <c r="I87" i="2"/>
  <c r="H87" i="2"/>
  <c r="G87" i="2"/>
  <c r="F87" i="2"/>
  <c r="J86" i="2"/>
  <c r="I86" i="2"/>
  <c r="H86" i="2"/>
  <c r="G86" i="2"/>
  <c r="F86" i="2"/>
  <c r="J85" i="2"/>
  <c r="I85" i="2"/>
  <c r="H85" i="2"/>
  <c r="G85" i="2"/>
  <c r="F85" i="2"/>
  <c r="J84" i="2"/>
  <c r="I84" i="2"/>
  <c r="H84" i="2"/>
  <c r="G84" i="2"/>
  <c r="F84" i="2"/>
  <c r="J83" i="2"/>
  <c r="I83" i="2"/>
  <c r="H83" i="2"/>
  <c r="G83" i="2"/>
  <c r="F83" i="2"/>
  <c r="J82" i="2"/>
  <c r="I82" i="2"/>
  <c r="H82" i="2"/>
  <c r="G82" i="2"/>
  <c r="F82" i="2"/>
  <c r="J81" i="2"/>
  <c r="I81" i="2"/>
  <c r="H81" i="2"/>
  <c r="G81" i="2"/>
  <c r="F81" i="2"/>
  <c r="J80" i="2"/>
  <c r="I80" i="2"/>
  <c r="H80" i="2"/>
  <c r="G80" i="2"/>
  <c r="F80" i="2"/>
  <c r="J79" i="2"/>
  <c r="I79" i="2"/>
  <c r="H79" i="2"/>
  <c r="G79" i="2"/>
  <c r="F79" i="2"/>
  <c r="E97" i="2"/>
  <c r="E96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56" i="2"/>
  <c r="D48" i="2" s="1"/>
  <c r="N48" i="2" s="1"/>
  <c r="N56" i="2" s="1"/>
  <c r="D55" i="2"/>
  <c r="D47" i="2" s="1"/>
  <c r="M47" i="2" s="1"/>
  <c r="M55" i="2" s="1"/>
  <c r="D54" i="2"/>
  <c r="D46" i="2" s="1"/>
  <c r="D53" i="2"/>
  <c r="D45" i="2" s="1"/>
  <c r="D52" i="2"/>
  <c r="D44" i="2" s="1"/>
  <c r="E33" i="2"/>
  <c r="E22" i="2"/>
  <c r="F22" i="2" s="1"/>
  <c r="G22" i="2" s="1"/>
  <c r="E10" i="2"/>
  <c r="P7" i="2"/>
  <c r="Q7" i="2" s="1"/>
  <c r="R7" i="2" s="1"/>
  <c r="R8" i="2" s="1"/>
  <c r="L7" i="2"/>
  <c r="M7" i="2" s="1"/>
  <c r="O8" i="2"/>
  <c r="K8" i="2"/>
  <c r="E8" i="2"/>
  <c r="F7" i="2"/>
  <c r="F8" i="2" s="1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J6" i="4" l="1"/>
  <c r="S7" i="2"/>
  <c r="AE47" i="2"/>
  <c r="AE55" i="2" s="1"/>
  <c r="AJ48" i="2"/>
  <c r="AJ56" i="2" s="1"/>
  <c r="AK48" i="2"/>
  <c r="AK56" i="2" s="1"/>
  <c r="AB47" i="2"/>
  <c r="AB55" i="2" s="1"/>
  <c r="AL48" i="2"/>
  <c r="AL56" i="2" s="1"/>
  <c r="X48" i="2"/>
  <c r="X56" i="2" s="1"/>
  <c r="Y48" i="2"/>
  <c r="Y56" i="2" s="1"/>
  <c r="AD67" i="2"/>
  <c r="W48" i="2"/>
  <c r="W56" i="2" s="1"/>
  <c r="AF48" i="2"/>
  <c r="AF56" i="2" s="1"/>
  <c r="Z47" i="2"/>
  <c r="Z55" i="2" s="1"/>
  <c r="AM47" i="2"/>
  <c r="AM55" i="2" s="1"/>
  <c r="AA47" i="2"/>
  <c r="AA55" i="2" s="1"/>
  <c r="AN47" i="2"/>
  <c r="AN55" i="2" s="1"/>
  <c r="AI48" i="2"/>
  <c r="AI56" i="2" s="1"/>
  <c r="Z67" i="2"/>
  <c r="AG47" i="2"/>
  <c r="AG55" i="2" s="1"/>
  <c r="Z48" i="2"/>
  <c r="Z56" i="2" s="1"/>
  <c r="AF47" i="2"/>
  <c r="AF55" i="2" s="1"/>
  <c r="AH47" i="2"/>
  <c r="AH55" i="2" s="1"/>
  <c r="AD48" i="2"/>
  <c r="AD56" i="2" s="1"/>
  <c r="AC67" i="2"/>
  <c r="V47" i="2"/>
  <c r="V55" i="2" s="1"/>
  <c r="AL47" i="2"/>
  <c r="AL55" i="2" s="1"/>
  <c r="AE48" i="2"/>
  <c r="AE56" i="2" s="1"/>
  <c r="AL67" i="2"/>
  <c r="H4" i="4"/>
  <c r="I4" i="4" s="1"/>
  <c r="I6" i="4" s="1"/>
  <c r="W2" i="2"/>
  <c r="V9" i="2"/>
  <c r="V20" i="2" s="1"/>
  <c r="AI67" i="2"/>
  <c r="AC47" i="2"/>
  <c r="AC55" i="2" s="1"/>
  <c r="AO47" i="2"/>
  <c r="AO55" i="2" s="1"/>
  <c r="AG48" i="2"/>
  <c r="AG56" i="2" s="1"/>
  <c r="X67" i="2"/>
  <c r="AJ67" i="2"/>
  <c r="W67" i="2"/>
  <c r="AD47" i="2"/>
  <c r="AD55" i="2" s="1"/>
  <c r="V48" i="2"/>
  <c r="V56" i="2" s="1"/>
  <c r="AH48" i="2"/>
  <c r="AH56" i="2" s="1"/>
  <c r="Y67" i="2"/>
  <c r="AK67" i="2"/>
  <c r="AO67" i="2"/>
  <c r="AB67" i="2"/>
  <c r="AN67" i="2"/>
  <c r="T67" i="2"/>
  <c r="AF67" i="2"/>
  <c r="AM67" i="2"/>
  <c r="AE67" i="2"/>
  <c r="W47" i="2"/>
  <c r="W55" i="2" s="1"/>
  <c r="AI47" i="2"/>
  <c r="AI55" i="2" s="1"/>
  <c r="AA48" i="2"/>
  <c r="AA56" i="2" s="1"/>
  <c r="AM48" i="2"/>
  <c r="AM56" i="2" s="1"/>
  <c r="V67" i="2"/>
  <c r="AH67" i="2"/>
  <c r="AA67" i="2"/>
  <c r="U67" i="2"/>
  <c r="AG67" i="2"/>
  <c r="X47" i="2"/>
  <c r="X55" i="2" s="1"/>
  <c r="AJ47" i="2"/>
  <c r="AJ55" i="2" s="1"/>
  <c r="AB48" i="2"/>
  <c r="AB56" i="2" s="1"/>
  <c r="AN48" i="2"/>
  <c r="AN56" i="2" s="1"/>
  <c r="Y47" i="2"/>
  <c r="Y55" i="2" s="1"/>
  <c r="AK47" i="2"/>
  <c r="AK55" i="2" s="1"/>
  <c r="AC48" i="2"/>
  <c r="AC56" i="2" s="1"/>
  <c r="AO48" i="2"/>
  <c r="AO56" i="2" s="1"/>
  <c r="M67" i="2"/>
  <c r="E67" i="2"/>
  <c r="L67" i="2"/>
  <c r="S67" i="2"/>
  <c r="H67" i="2"/>
  <c r="O67" i="2"/>
  <c r="F67" i="2"/>
  <c r="R67" i="2"/>
  <c r="G67" i="2"/>
  <c r="I67" i="2"/>
  <c r="P67" i="2"/>
  <c r="Q67" i="2"/>
  <c r="N67" i="2"/>
  <c r="J67" i="2"/>
  <c r="K67" i="2"/>
  <c r="Q47" i="2"/>
  <c r="Q55" i="2" s="1"/>
  <c r="P47" i="2"/>
  <c r="P55" i="2" s="1"/>
  <c r="R47" i="2"/>
  <c r="R55" i="2" s="1"/>
  <c r="E48" i="2"/>
  <c r="E56" i="2" s="1"/>
  <c r="F47" i="2"/>
  <c r="F55" i="2" s="1"/>
  <c r="G47" i="2"/>
  <c r="G55" i="2" s="1"/>
  <c r="I48" i="2"/>
  <c r="I56" i="2" s="1"/>
  <c r="L48" i="2"/>
  <c r="L56" i="2" s="1"/>
  <c r="M48" i="2"/>
  <c r="M56" i="2" s="1"/>
  <c r="O47" i="2"/>
  <c r="O55" i="2" s="1"/>
  <c r="N47" i="2"/>
  <c r="N55" i="2" s="1"/>
  <c r="L47" i="2"/>
  <c r="L55" i="2" s="1"/>
  <c r="E47" i="2"/>
  <c r="E55" i="2" s="1"/>
  <c r="K47" i="2"/>
  <c r="K55" i="2" s="1"/>
  <c r="J47" i="2"/>
  <c r="J55" i="2" s="1"/>
  <c r="U47" i="2"/>
  <c r="U55" i="2" s="1"/>
  <c r="I47" i="2"/>
  <c r="I55" i="2" s="1"/>
  <c r="T47" i="2"/>
  <c r="T55" i="2" s="1"/>
  <c r="H47" i="2"/>
  <c r="H55" i="2" s="1"/>
  <c r="S47" i="2"/>
  <c r="S55" i="2" s="1"/>
  <c r="K48" i="2"/>
  <c r="K56" i="2" s="1"/>
  <c r="J48" i="2"/>
  <c r="J56" i="2" s="1"/>
  <c r="T48" i="2"/>
  <c r="T56" i="2" s="1"/>
  <c r="H48" i="2"/>
  <c r="H56" i="2" s="1"/>
  <c r="S48" i="2"/>
  <c r="S56" i="2" s="1"/>
  <c r="G48" i="2"/>
  <c r="G56" i="2" s="1"/>
  <c r="R48" i="2"/>
  <c r="R56" i="2" s="1"/>
  <c r="F48" i="2"/>
  <c r="F56" i="2" s="1"/>
  <c r="Q48" i="2"/>
  <c r="Q56" i="2" s="1"/>
  <c r="P48" i="2"/>
  <c r="P56" i="2" s="1"/>
  <c r="O48" i="2"/>
  <c r="O56" i="2" s="1"/>
  <c r="U48" i="2"/>
  <c r="U56" i="2" s="1"/>
  <c r="L8" i="2"/>
  <c r="F33" i="2"/>
  <c r="H22" i="2"/>
  <c r="P8" i="2"/>
  <c r="H7" i="2"/>
  <c r="I7" i="2" s="1"/>
  <c r="D2" i="2"/>
  <c r="R9" i="2"/>
  <c r="S9" i="2"/>
  <c r="F10" i="2"/>
  <c r="L9" i="2"/>
  <c r="N9" i="2"/>
  <c r="G9" i="2"/>
  <c r="I9" i="2"/>
  <c r="U9" i="2"/>
  <c r="J9" i="2"/>
  <c r="O9" i="2"/>
  <c r="H9" i="2"/>
  <c r="T9" i="2"/>
  <c r="K9" i="2"/>
  <c r="M9" i="2"/>
  <c r="P9" i="2"/>
  <c r="Q9" i="2"/>
  <c r="Q8" i="2"/>
  <c r="N7" i="2"/>
  <c r="N8" i="2" s="1"/>
  <c r="M8" i="2"/>
  <c r="E53" i="1"/>
  <c r="E10" i="1"/>
  <c r="E14" i="1"/>
  <c r="E13" i="1"/>
  <c r="E18" i="1" s="1"/>
  <c r="E29" i="1"/>
  <c r="F52" i="1" l="1"/>
  <c r="F44" i="1"/>
  <c r="F38" i="1"/>
  <c r="F41" i="1"/>
  <c r="F40" i="1"/>
  <c r="F47" i="1"/>
  <c r="F46" i="1"/>
  <c r="F51" i="1"/>
  <c r="F43" i="1"/>
  <c r="F35" i="1"/>
  <c r="F36" i="1"/>
  <c r="F50" i="1"/>
  <c r="F42" i="1"/>
  <c r="F34" i="1"/>
  <c r="F32" i="1"/>
  <c r="F48" i="1"/>
  <c r="F39" i="1"/>
  <c r="F49" i="1"/>
  <c r="F45" i="1"/>
  <c r="F37" i="1"/>
  <c r="S8" i="2"/>
  <c r="S16" i="2" s="1"/>
  <c r="T7" i="2"/>
  <c r="E55" i="1"/>
  <c r="E57" i="1" s="1"/>
  <c r="E59" i="1" s="1"/>
  <c r="E61" i="1" s="1"/>
  <c r="V17" i="2"/>
  <c r="H6" i="4"/>
  <c r="X2" i="2"/>
  <c r="W9" i="2"/>
  <c r="H8" i="2"/>
  <c r="N28" i="2"/>
  <c r="G33" i="2"/>
  <c r="K28" i="2"/>
  <c r="F28" i="2"/>
  <c r="L28" i="2"/>
  <c r="R28" i="2"/>
  <c r="O28" i="2"/>
  <c r="M28" i="2"/>
  <c r="P28" i="2"/>
  <c r="Q16" i="2"/>
  <c r="Q28" i="2"/>
  <c r="E28" i="2"/>
  <c r="M16" i="2"/>
  <c r="P16" i="2"/>
  <c r="N16" i="2"/>
  <c r="J20" i="2"/>
  <c r="J17" i="2"/>
  <c r="U20" i="2"/>
  <c r="U17" i="2"/>
  <c r="H17" i="2"/>
  <c r="H20" i="2"/>
  <c r="T17" i="2"/>
  <c r="T20" i="2"/>
  <c r="R17" i="2"/>
  <c r="R16" i="2"/>
  <c r="R20" i="2"/>
  <c r="O20" i="2"/>
  <c r="O17" i="2"/>
  <c r="O16" i="2"/>
  <c r="Q20" i="2"/>
  <c r="Q17" i="2"/>
  <c r="I20" i="2"/>
  <c r="I17" i="2"/>
  <c r="F17" i="2"/>
  <c r="F20" i="2"/>
  <c r="G20" i="2"/>
  <c r="G17" i="2"/>
  <c r="P20" i="2"/>
  <c r="P17" i="2"/>
  <c r="N20" i="2"/>
  <c r="N17" i="2"/>
  <c r="G8" i="2"/>
  <c r="L20" i="2"/>
  <c r="L17" i="2"/>
  <c r="L16" i="2"/>
  <c r="M20" i="2"/>
  <c r="M17" i="2"/>
  <c r="F16" i="2"/>
  <c r="K16" i="2"/>
  <c r="K20" i="2"/>
  <c r="K17" i="2"/>
  <c r="S17" i="2"/>
  <c r="S20" i="2"/>
  <c r="I22" i="2"/>
  <c r="E12" i="2"/>
  <c r="E16" i="2"/>
  <c r="G10" i="2"/>
  <c r="F12" i="2"/>
  <c r="I8" i="2"/>
  <c r="J7" i="2"/>
  <c r="J8" i="2" s="1"/>
  <c r="F23" i="1"/>
  <c r="F33" i="1"/>
  <c r="F21" i="1"/>
  <c r="F25" i="1"/>
  <c r="F27" i="1"/>
  <c r="F31" i="1"/>
  <c r="F24" i="1"/>
  <c r="F28" i="1"/>
  <c r="F22" i="1"/>
  <c r="S28" i="2" l="1"/>
  <c r="U7" i="2"/>
  <c r="T8" i="2"/>
  <c r="W17" i="2"/>
  <c r="W20" i="2"/>
  <c r="X9" i="2"/>
  <c r="Y2" i="2"/>
  <c r="H28" i="2"/>
  <c r="E44" i="2"/>
  <c r="H16" i="2"/>
  <c r="H18" i="2" s="1"/>
  <c r="F44" i="2"/>
  <c r="F52" i="2" s="1"/>
  <c r="M18" i="2"/>
  <c r="Q18" i="2"/>
  <c r="H33" i="2"/>
  <c r="G16" i="2"/>
  <c r="G18" i="2" s="1"/>
  <c r="G24" i="2" s="1"/>
  <c r="G28" i="2"/>
  <c r="N18" i="2"/>
  <c r="S18" i="2"/>
  <c r="I16" i="2"/>
  <c r="I18" i="2" s="1"/>
  <c r="I28" i="2"/>
  <c r="P18" i="2"/>
  <c r="J16" i="2"/>
  <c r="J18" i="2" s="1"/>
  <c r="J28" i="2"/>
  <c r="R18" i="2"/>
  <c r="F18" i="2"/>
  <c r="E18" i="2"/>
  <c r="L18" i="2"/>
  <c r="K18" i="2"/>
  <c r="O18" i="2"/>
  <c r="J22" i="2"/>
  <c r="H10" i="2"/>
  <c r="G12" i="2"/>
  <c r="T28" i="2" l="1"/>
  <c r="T16" i="2"/>
  <c r="T18" i="2" s="1"/>
  <c r="U8" i="2"/>
  <c r="V7" i="2"/>
  <c r="F24" i="2"/>
  <c r="E24" i="2"/>
  <c r="Z2" i="2"/>
  <c r="Y9" i="2"/>
  <c r="X20" i="2"/>
  <c r="X17" i="2"/>
  <c r="V74" i="2"/>
  <c r="V76" i="2" s="1"/>
  <c r="S29" i="2"/>
  <c r="S31" i="2" s="1"/>
  <c r="T29" i="2"/>
  <c r="T31" i="2" s="1"/>
  <c r="K29" i="2"/>
  <c r="K31" i="2" s="1"/>
  <c r="K74" i="2"/>
  <c r="K76" i="2" s="1"/>
  <c r="M29" i="2"/>
  <c r="M31" i="2" s="1"/>
  <c r="N29" i="2"/>
  <c r="N31" i="2" s="1"/>
  <c r="J29" i="2"/>
  <c r="J31" i="2" s="1"/>
  <c r="L29" i="2"/>
  <c r="L31" i="2" s="1"/>
  <c r="Q29" i="2"/>
  <c r="Q31" i="2" s="1"/>
  <c r="G29" i="2"/>
  <c r="G31" i="2" s="1"/>
  <c r="R29" i="2"/>
  <c r="R31" i="2" s="1"/>
  <c r="P29" i="2"/>
  <c r="P31" i="2" s="1"/>
  <c r="O29" i="2"/>
  <c r="O31" i="2" s="1"/>
  <c r="E29" i="2"/>
  <c r="E31" i="2" s="1"/>
  <c r="E35" i="2" s="1"/>
  <c r="G44" i="2"/>
  <c r="E52" i="2"/>
  <c r="I33" i="2"/>
  <c r="I29" i="2"/>
  <c r="I31" i="2" s="1"/>
  <c r="I74" i="2" s="1"/>
  <c r="I76" i="2" s="1"/>
  <c r="I24" i="2"/>
  <c r="F29" i="2"/>
  <c r="F31" i="2" s="1"/>
  <c r="H24" i="2"/>
  <c r="H29" i="2"/>
  <c r="H31" i="2" s="1"/>
  <c r="J24" i="2"/>
  <c r="K22" i="2"/>
  <c r="K24" i="2" s="1"/>
  <c r="I10" i="2"/>
  <c r="H12" i="2"/>
  <c r="V8" i="2" l="1"/>
  <c r="W7" i="2"/>
  <c r="U16" i="2"/>
  <c r="U18" i="2" s="1"/>
  <c r="U29" i="2" s="1"/>
  <c r="U28" i="2"/>
  <c r="N74" i="2"/>
  <c r="N76" i="2" s="1"/>
  <c r="N78" i="2" s="1"/>
  <c r="Y20" i="2"/>
  <c r="Y17" i="2"/>
  <c r="AA2" i="2"/>
  <c r="Z9" i="2"/>
  <c r="V78" i="2"/>
  <c r="V77" i="2"/>
  <c r="L74" i="2"/>
  <c r="L76" i="2" s="1"/>
  <c r="L77" i="2" s="1"/>
  <c r="Q74" i="2"/>
  <c r="Q76" i="2" s="1"/>
  <c r="T74" i="2"/>
  <c r="T76" i="2" s="1"/>
  <c r="O74" i="2"/>
  <c r="O76" i="2" s="1"/>
  <c r="P74" i="2"/>
  <c r="P76" i="2" s="1"/>
  <c r="P77" i="2" s="1"/>
  <c r="K77" i="2"/>
  <c r="K78" i="2"/>
  <c r="U74" i="2"/>
  <c r="U76" i="2" s="1"/>
  <c r="S74" i="2"/>
  <c r="S76" i="2" s="1"/>
  <c r="I78" i="2"/>
  <c r="I77" i="2"/>
  <c r="J74" i="2"/>
  <c r="J76" i="2" s="1"/>
  <c r="R74" i="2"/>
  <c r="R76" i="2" s="1"/>
  <c r="M74" i="2"/>
  <c r="M76" i="2" s="1"/>
  <c r="H35" i="2"/>
  <c r="H41" i="2" s="1"/>
  <c r="H74" i="2"/>
  <c r="H76" i="2" s="1"/>
  <c r="E46" i="2"/>
  <c r="E54" i="2" s="1"/>
  <c r="E74" i="2"/>
  <c r="E76" i="2" s="1"/>
  <c r="F35" i="2"/>
  <c r="F46" i="2" s="1"/>
  <c r="F54" i="2" s="1"/>
  <c r="F74" i="2"/>
  <c r="F76" i="2" s="1"/>
  <c r="G35" i="2"/>
  <c r="G46" i="2" s="1"/>
  <c r="G54" i="2" s="1"/>
  <c r="G74" i="2"/>
  <c r="G76" i="2" s="1"/>
  <c r="H44" i="2"/>
  <c r="H52" i="2" s="1"/>
  <c r="K45" i="2"/>
  <c r="K53" i="2" s="1"/>
  <c r="J45" i="2"/>
  <c r="J53" i="2" s="1"/>
  <c r="E45" i="2"/>
  <c r="H45" i="2"/>
  <c r="H53" i="2" s="1"/>
  <c r="F45" i="2"/>
  <c r="G52" i="2"/>
  <c r="G45" i="2"/>
  <c r="G53" i="2" s="1"/>
  <c r="I45" i="2"/>
  <c r="I53" i="2" s="1"/>
  <c r="J33" i="2"/>
  <c r="I35" i="2"/>
  <c r="L22" i="2"/>
  <c r="L24" i="2" s="1"/>
  <c r="J10" i="2"/>
  <c r="I12" i="2"/>
  <c r="U31" i="2" l="1"/>
  <c r="W8" i="2"/>
  <c r="X7" i="2"/>
  <c r="V28" i="2"/>
  <c r="V16" i="2"/>
  <c r="V18" i="2" s="1"/>
  <c r="V29" i="2" s="1"/>
  <c r="V31" i="2" s="1"/>
  <c r="H46" i="2"/>
  <c r="H54" i="2" s="1"/>
  <c r="H58" i="2" s="1"/>
  <c r="N77" i="2"/>
  <c r="N98" i="2" s="1"/>
  <c r="N100" i="2" s="1"/>
  <c r="V98" i="2"/>
  <c r="V100" i="2" s="1"/>
  <c r="Q78" i="2"/>
  <c r="W74" i="2"/>
  <c r="W76" i="2" s="1"/>
  <c r="W77" i="2" s="1"/>
  <c r="G41" i="2"/>
  <c r="X74" i="2"/>
  <c r="X76" i="2" s="1"/>
  <c r="X78" i="2" s="1"/>
  <c r="Q77" i="2"/>
  <c r="L78" i="2"/>
  <c r="L98" i="2" s="1"/>
  <c r="L100" i="2" s="1"/>
  <c r="Z17" i="2"/>
  <c r="Z20" i="2"/>
  <c r="AB2" i="2"/>
  <c r="AA9" i="2"/>
  <c r="U77" i="2"/>
  <c r="U78" i="2"/>
  <c r="T78" i="2"/>
  <c r="T77" i="2"/>
  <c r="P78" i="2"/>
  <c r="P98" i="2" s="1"/>
  <c r="P100" i="2" s="1"/>
  <c r="K98" i="2"/>
  <c r="K100" i="2" s="1"/>
  <c r="I98" i="2"/>
  <c r="I100" i="2" s="1"/>
  <c r="F41" i="2"/>
  <c r="O77" i="2"/>
  <c r="O78" i="2"/>
  <c r="E77" i="2"/>
  <c r="E78" i="2"/>
  <c r="H77" i="2"/>
  <c r="H78" i="2"/>
  <c r="G77" i="2"/>
  <c r="G78" i="2"/>
  <c r="M78" i="2"/>
  <c r="M77" i="2"/>
  <c r="S77" i="2"/>
  <c r="S78" i="2"/>
  <c r="R78" i="2"/>
  <c r="R77" i="2"/>
  <c r="J78" i="2"/>
  <c r="J77" i="2"/>
  <c r="F78" i="2"/>
  <c r="F77" i="2"/>
  <c r="E49" i="2"/>
  <c r="E41" i="2"/>
  <c r="I44" i="2"/>
  <c r="G58" i="2"/>
  <c r="F49" i="2"/>
  <c r="E53" i="2"/>
  <c r="E58" i="2" s="1"/>
  <c r="L45" i="2"/>
  <c r="L53" i="2" s="1"/>
  <c r="F53" i="2"/>
  <c r="F58" i="2" s="1"/>
  <c r="I46" i="2"/>
  <c r="I54" i="2" s="1"/>
  <c r="G49" i="2"/>
  <c r="I41" i="2"/>
  <c r="K33" i="2"/>
  <c r="J35" i="2"/>
  <c r="M22" i="2"/>
  <c r="M24" i="2" s="1"/>
  <c r="K10" i="2"/>
  <c r="J12" i="2"/>
  <c r="Y7" i="2" l="1"/>
  <c r="X8" i="2"/>
  <c r="W16" i="2"/>
  <c r="W18" i="2" s="1"/>
  <c r="W29" i="2" s="1"/>
  <c r="W28" i="2"/>
  <c r="H49" i="2"/>
  <c r="W78" i="2"/>
  <c r="W98" i="2" s="1"/>
  <c r="W100" i="2" s="1"/>
  <c r="Q98" i="2"/>
  <c r="Q100" i="2" s="1"/>
  <c r="X77" i="2"/>
  <c r="X98" i="2" s="1"/>
  <c r="X100" i="2" s="1"/>
  <c r="U98" i="2"/>
  <c r="U100" i="2" s="1"/>
  <c r="T98" i="2"/>
  <c r="T100" i="2" s="1"/>
  <c r="AA17" i="2"/>
  <c r="AA20" i="2"/>
  <c r="AB9" i="2"/>
  <c r="AC2" i="2"/>
  <c r="H98" i="2"/>
  <c r="H100" i="2" s="1"/>
  <c r="H102" i="2" s="1"/>
  <c r="J98" i="2"/>
  <c r="J100" i="2" s="1"/>
  <c r="E98" i="2"/>
  <c r="E100" i="2" s="1"/>
  <c r="E102" i="2" s="1"/>
  <c r="O98" i="2"/>
  <c r="O100" i="2" s="1"/>
  <c r="M98" i="2"/>
  <c r="M100" i="2" s="1"/>
  <c r="S98" i="2"/>
  <c r="S100" i="2" s="1"/>
  <c r="F98" i="2"/>
  <c r="F100" i="2" s="1"/>
  <c r="F102" i="2" s="1"/>
  <c r="R98" i="2"/>
  <c r="R100" i="2" s="1"/>
  <c r="G98" i="2"/>
  <c r="G100" i="2" s="1"/>
  <c r="G102" i="2" s="1"/>
  <c r="J44" i="2"/>
  <c r="J52" i="2" s="1"/>
  <c r="M45" i="2"/>
  <c r="M53" i="2" s="1"/>
  <c r="J46" i="2"/>
  <c r="J54" i="2" s="1"/>
  <c r="I49" i="2"/>
  <c r="I52" i="2"/>
  <c r="I58" i="2" s="1"/>
  <c r="I102" i="2" s="1"/>
  <c r="J41" i="2"/>
  <c r="L33" i="2"/>
  <c r="K35" i="2"/>
  <c r="N22" i="2"/>
  <c r="N24" i="2" s="1"/>
  <c r="L10" i="2"/>
  <c r="K12" i="2"/>
  <c r="W31" i="2" l="1"/>
  <c r="X16" i="2"/>
  <c r="X18" i="2" s="1"/>
  <c r="X29" i="2" s="1"/>
  <c r="X28" i="2"/>
  <c r="Y8" i="2"/>
  <c r="Z7" i="2"/>
  <c r="H103" i="2"/>
  <c r="H104" i="2" s="1"/>
  <c r="F103" i="2"/>
  <c r="F104" i="2" s="1"/>
  <c r="G103" i="2"/>
  <c r="G104" i="2" s="1"/>
  <c r="I103" i="2"/>
  <c r="I104" i="2" s="1"/>
  <c r="E103" i="2"/>
  <c r="E104" i="2" s="1"/>
  <c r="AD2" i="2"/>
  <c r="AC9" i="2"/>
  <c r="AB17" i="2"/>
  <c r="AB20" i="2"/>
  <c r="Z74" i="2"/>
  <c r="Z76" i="2" s="1"/>
  <c r="J58" i="2"/>
  <c r="J102" i="2" s="1"/>
  <c r="K46" i="2"/>
  <c r="K54" i="2" s="1"/>
  <c r="K44" i="2"/>
  <c r="J49" i="2"/>
  <c r="N45" i="2"/>
  <c r="N53" i="2" s="1"/>
  <c r="M33" i="2"/>
  <c r="L35" i="2"/>
  <c r="K41" i="2"/>
  <c r="O22" i="2"/>
  <c r="O24" i="2" s="1"/>
  <c r="M10" i="2"/>
  <c r="L12" i="2"/>
  <c r="X31" i="2" l="1"/>
  <c r="Y16" i="2"/>
  <c r="Y18" i="2" s="1"/>
  <c r="Y29" i="2" s="1"/>
  <c r="Y28" i="2"/>
  <c r="AA7" i="2"/>
  <c r="Z8" i="2"/>
  <c r="J103" i="2"/>
  <c r="J104" i="2" s="1"/>
  <c r="AA74" i="2"/>
  <c r="AA76" i="2" s="1"/>
  <c r="AA78" i="2" s="1"/>
  <c r="Z77" i="2"/>
  <c r="Z78" i="2"/>
  <c r="AC17" i="2"/>
  <c r="AC20" i="2"/>
  <c r="AE2" i="2"/>
  <c r="AD9" i="2"/>
  <c r="K49" i="2"/>
  <c r="O45" i="2"/>
  <c r="O53" i="2" s="1"/>
  <c r="L46" i="2"/>
  <c r="L54" i="2" s="1"/>
  <c r="K52" i="2"/>
  <c r="K58" i="2" s="1"/>
  <c r="K102" i="2" s="1"/>
  <c r="L44" i="2"/>
  <c r="L52" i="2" s="1"/>
  <c r="L41" i="2"/>
  <c r="N33" i="2"/>
  <c r="M35" i="2"/>
  <c r="P22" i="2"/>
  <c r="P24" i="2" s="1"/>
  <c r="N10" i="2"/>
  <c r="M12" i="2"/>
  <c r="AB7" i="2" l="1"/>
  <c r="AA8" i="2"/>
  <c r="Z28" i="2"/>
  <c r="Z16" i="2"/>
  <c r="Z18" i="2" s="1"/>
  <c r="Z29" i="2" s="1"/>
  <c r="Z31" i="2" s="1"/>
  <c r="Y31" i="2"/>
  <c r="Y74" i="2" s="1"/>
  <c r="Y76" i="2" s="1"/>
  <c r="AA77" i="2"/>
  <c r="AA98" i="2" s="1"/>
  <c r="AA100" i="2" s="1"/>
  <c r="K103" i="2"/>
  <c r="K104" i="2" s="1"/>
  <c r="AE9" i="2"/>
  <c r="AF2" i="2"/>
  <c r="AD20" i="2"/>
  <c r="AD17" i="2"/>
  <c r="Z98" i="2"/>
  <c r="Z100" i="2" s="1"/>
  <c r="L58" i="2"/>
  <c r="L102" i="2" s="1"/>
  <c r="M44" i="2"/>
  <c r="L49" i="2"/>
  <c r="P45" i="2"/>
  <c r="P53" i="2" s="1"/>
  <c r="M46" i="2"/>
  <c r="M54" i="2" s="1"/>
  <c r="O33" i="2"/>
  <c r="N35" i="2"/>
  <c r="M41" i="2"/>
  <c r="Q22" i="2"/>
  <c r="Q24" i="2" s="1"/>
  <c r="O10" i="2"/>
  <c r="N12" i="2"/>
  <c r="Y78" i="2" l="1"/>
  <c r="Y77" i="2"/>
  <c r="AA28" i="2"/>
  <c r="AA16" i="2"/>
  <c r="AA18" i="2" s="1"/>
  <c r="AA29" i="2" s="1"/>
  <c r="AA31" i="2" s="1"/>
  <c r="AC7" i="2"/>
  <c r="AB8" i="2"/>
  <c r="L103" i="2"/>
  <c r="L104" i="2" s="1"/>
  <c r="AC74" i="2"/>
  <c r="AC76" i="2" s="1"/>
  <c r="AC78" i="2" s="1"/>
  <c r="AB74" i="2"/>
  <c r="AB76" i="2" s="1"/>
  <c r="AE17" i="2"/>
  <c r="AE20" i="2"/>
  <c r="AF9" i="2"/>
  <c r="AG2" i="2"/>
  <c r="M49" i="2"/>
  <c r="N46" i="2"/>
  <c r="N54" i="2" s="1"/>
  <c r="N44" i="2"/>
  <c r="Q45" i="2"/>
  <c r="Q53" i="2" s="1"/>
  <c r="M52" i="2"/>
  <c r="M58" i="2" s="1"/>
  <c r="M102" i="2" s="1"/>
  <c r="N41" i="2"/>
  <c r="P33" i="2"/>
  <c r="O35" i="2"/>
  <c r="R22" i="2"/>
  <c r="R24" i="2" s="1"/>
  <c r="P10" i="2"/>
  <c r="O12" i="2"/>
  <c r="Y98" i="2" l="1"/>
  <c r="Y100" i="2" s="1"/>
  <c r="AD7" i="2"/>
  <c r="AC8" i="2"/>
  <c r="AB28" i="2"/>
  <c r="AB16" i="2"/>
  <c r="AB18" i="2" s="1"/>
  <c r="AB29" i="2" s="1"/>
  <c r="AB31" i="2" s="1"/>
  <c r="AC77" i="2"/>
  <c r="AC98" i="2" s="1"/>
  <c r="AC100" i="2" s="1"/>
  <c r="M103" i="2"/>
  <c r="M104" i="2" s="1"/>
  <c r="AD74" i="2"/>
  <c r="AD76" i="2" s="1"/>
  <c r="AD78" i="2" s="1"/>
  <c r="AB78" i="2"/>
  <c r="AB77" i="2"/>
  <c r="AH2" i="2"/>
  <c r="AG9" i="2"/>
  <c r="AF17" i="2"/>
  <c r="AF20" i="2"/>
  <c r="N49" i="2"/>
  <c r="N52" i="2"/>
  <c r="N58" i="2" s="1"/>
  <c r="N102" i="2" s="1"/>
  <c r="O44" i="2"/>
  <c r="R45" i="2"/>
  <c r="R53" i="2" s="1"/>
  <c r="O46" i="2"/>
  <c r="O54" i="2" s="1"/>
  <c r="O41" i="2"/>
  <c r="Q33" i="2"/>
  <c r="P35" i="2"/>
  <c r="S22" i="2"/>
  <c r="S24" i="2" s="1"/>
  <c r="Q10" i="2"/>
  <c r="P12" i="2"/>
  <c r="AC28" i="2" l="1"/>
  <c r="AC16" i="2"/>
  <c r="AC18" i="2" s="1"/>
  <c r="AC29" i="2" s="1"/>
  <c r="AE7" i="2"/>
  <c r="AD8" i="2"/>
  <c r="N103" i="2"/>
  <c r="N104" i="2" s="1"/>
  <c r="AD77" i="2"/>
  <c r="AD98" i="2" s="1"/>
  <c r="AD100" i="2" s="1"/>
  <c r="AG17" i="2"/>
  <c r="AG20" i="2"/>
  <c r="AH9" i="2"/>
  <c r="AI2" i="2"/>
  <c r="AB98" i="2"/>
  <c r="AB100" i="2" s="1"/>
  <c r="O49" i="2"/>
  <c r="P46" i="2"/>
  <c r="P54" i="2" s="1"/>
  <c r="S45" i="2"/>
  <c r="S53" i="2" s="1"/>
  <c r="O52" i="2"/>
  <c r="O58" i="2" s="1"/>
  <c r="O102" i="2" s="1"/>
  <c r="P44" i="2"/>
  <c r="P41" i="2"/>
  <c r="R33" i="2"/>
  <c r="Q35" i="2"/>
  <c r="T22" i="2"/>
  <c r="T24" i="2" s="1"/>
  <c r="R10" i="2"/>
  <c r="Q12" i="2"/>
  <c r="AC31" i="2" l="1"/>
  <c r="AD28" i="2"/>
  <c r="AD16" i="2"/>
  <c r="AD18" i="2" s="1"/>
  <c r="AD29" i="2" s="1"/>
  <c r="AD31" i="2" s="1"/>
  <c r="AE8" i="2"/>
  <c r="AF7" i="2"/>
  <c r="O103" i="2"/>
  <c r="O104" i="2" s="1"/>
  <c r="AE74" i="2"/>
  <c r="AE76" i="2" s="1"/>
  <c r="AE78" i="2" s="1"/>
  <c r="AI9" i="2"/>
  <c r="AJ2" i="2"/>
  <c r="AH20" i="2"/>
  <c r="AH17" i="2"/>
  <c r="P49" i="2"/>
  <c r="Q46" i="2"/>
  <c r="Q54" i="2" s="1"/>
  <c r="P52" i="2"/>
  <c r="P58" i="2" s="1"/>
  <c r="P102" i="2" s="1"/>
  <c r="Q44" i="2"/>
  <c r="T45" i="2"/>
  <c r="T53" i="2" s="1"/>
  <c r="Q41" i="2"/>
  <c r="S33" i="2"/>
  <c r="R35" i="2"/>
  <c r="U22" i="2"/>
  <c r="S10" i="2"/>
  <c r="R12" i="2"/>
  <c r="AG7" i="2" l="1"/>
  <c r="AF8" i="2"/>
  <c r="AE16" i="2"/>
  <c r="AE18" i="2" s="1"/>
  <c r="AE29" i="2" s="1"/>
  <c r="AE28" i="2"/>
  <c r="P103" i="2"/>
  <c r="P104" i="2" s="1"/>
  <c r="AE77" i="2"/>
  <c r="AE98" i="2" s="1"/>
  <c r="AE100" i="2" s="1"/>
  <c r="AF74" i="2"/>
  <c r="AF76" i="2" s="1"/>
  <c r="AF77" i="2" s="1"/>
  <c r="AG74" i="2"/>
  <c r="AG76" i="2" s="1"/>
  <c r="AG77" i="2" s="1"/>
  <c r="AJ9" i="2"/>
  <c r="AK2" i="2"/>
  <c r="AI20" i="2"/>
  <c r="AI17" i="2"/>
  <c r="U24" i="2"/>
  <c r="U45" i="2" s="1"/>
  <c r="U53" i="2" s="1"/>
  <c r="V22" i="2"/>
  <c r="Q49" i="2"/>
  <c r="Q52" i="2"/>
  <c r="R46" i="2"/>
  <c r="R54" i="2" s="1"/>
  <c r="R44" i="2"/>
  <c r="R41" i="2"/>
  <c r="T33" i="2"/>
  <c r="S35" i="2"/>
  <c r="T10" i="2"/>
  <c r="S12" i="2"/>
  <c r="AE31" i="2" l="1"/>
  <c r="AF28" i="2"/>
  <c r="AF16" i="2"/>
  <c r="AF18" i="2" s="1"/>
  <c r="AF29" i="2" s="1"/>
  <c r="AF31" i="2" s="1"/>
  <c r="AG8" i="2"/>
  <c r="AH7" i="2"/>
  <c r="AF78" i="2"/>
  <c r="Q58" i="2"/>
  <c r="Q102" i="2" s="1"/>
  <c r="Q103" i="2" s="1"/>
  <c r="Q104" i="2" s="1"/>
  <c r="AF98" i="2"/>
  <c r="AF100" i="2" s="1"/>
  <c r="AG78" i="2"/>
  <c r="AG98" i="2" s="1"/>
  <c r="AG100" i="2" s="1"/>
  <c r="AH74" i="2"/>
  <c r="AH76" i="2" s="1"/>
  <c r="W22" i="2"/>
  <c r="V24" i="2"/>
  <c r="AL2" i="2"/>
  <c r="AK9" i="2"/>
  <c r="AJ20" i="2"/>
  <c r="AJ17" i="2"/>
  <c r="R49" i="2"/>
  <c r="S44" i="2"/>
  <c r="S46" i="2"/>
  <c r="S54" i="2" s="1"/>
  <c r="R52" i="2"/>
  <c r="R58" i="2" s="1"/>
  <c r="R102" i="2" s="1"/>
  <c r="S41" i="2"/>
  <c r="U33" i="2"/>
  <c r="T35" i="2"/>
  <c r="U10" i="2"/>
  <c r="T12" i="2"/>
  <c r="AH8" i="2" l="1"/>
  <c r="AI7" i="2"/>
  <c r="AG16" i="2"/>
  <c r="AG18" i="2" s="1"/>
  <c r="AG29" i="2" s="1"/>
  <c r="AG28" i="2"/>
  <c r="AH78" i="2"/>
  <c r="AH77" i="2"/>
  <c r="R103" i="2"/>
  <c r="R104" i="2" s="1"/>
  <c r="V45" i="2"/>
  <c r="V53" i="2"/>
  <c r="X22" i="2"/>
  <c r="W24" i="2"/>
  <c r="U12" i="2"/>
  <c r="V10" i="2"/>
  <c r="U35" i="2"/>
  <c r="U46" i="2" s="1"/>
  <c r="U54" i="2" s="1"/>
  <c r="V33" i="2"/>
  <c r="AK20" i="2"/>
  <c r="AK17" i="2"/>
  <c r="AL9" i="2"/>
  <c r="AM2" i="2"/>
  <c r="T44" i="2"/>
  <c r="U44" i="2"/>
  <c r="T46" i="2"/>
  <c r="T54" i="2" s="1"/>
  <c r="S49" i="2"/>
  <c r="S52" i="2"/>
  <c r="S58" i="2" s="1"/>
  <c r="S102" i="2" s="1"/>
  <c r="T41" i="2"/>
  <c r="AI8" i="2" l="1"/>
  <c r="AJ7" i="2"/>
  <c r="AG31" i="2"/>
  <c r="AH16" i="2"/>
  <c r="AH18" i="2" s="1"/>
  <c r="AH29" i="2" s="1"/>
  <c r="AH31" i="2" s="1"/>
  <c r="AH28" i="2"/>
  <c r="AH98" i="2"/>
  <c r="AH100" i="2" s="1"/>
  <c r="S103" i="2"/>
  <c r="S104" i="2" s="1"/>
  <c r="U41" i="2"/>
  <c r="AM9" i="2"/>
  <c r="AN2" i="2"/>
  <c r="AL17" i="2"/>
  <c r="AL20" i="2"/>
  <c r="W45" i="2"/>
  <c r="W53" i="2" s="1"/>
  <c r="Y22" i="2"/>
  <c r="X24" i="2"/>
  <c r="AI74" i="2"/>
  <c r="AI76" i="2" s="1"/>
  <c r="W33" i="2"/>
  <c r="V35" i="2"/>
  <c r="V12" i="2"/>
  <c r="V44" i="2" s="1"/>
  <c r="V52" i="2" s="1"/>
  <c r="W10" i="2"/>
  <c r="U49" i="2"/>
  <c r="U52" i="2"/>
  <c r="U58" i="2" s="1"/>
  <c r="U102" i="2" s="1"/>
  <c r="T49" i="2"/>
  <c r="T52" i="2"/>
  <c r="T58" i="2" s="1"/>
  <c r="T102" i="2" s="1"/>
  <c r="AK7" i="2" l="1"/>
  <c r="AJ8" i="2"/>
  <c r="AI28" i="2"/>
  <c r="AI16" i="2"/>
  <c r="AI18" i="2" s="1"/>
  <c r="AI29" i="2" s="1"/>
  <c r="AI31" i="2" s="1"/>
  <c r="T103" i="2"/>
  <c r="T104" i="2" s="1"/>
  <c r="U103" i="2"/>
  <c r="U104" i="2" s="1"/>
  <c r="AJ74" i="2"/>
  <c r="AJ76" i="2" s="1"/>
  <c r="AJ78" i="2" s="1"/>
  <c r="X10" i="2"/>
  <c r="W12" i="2"/>
  <c r="V41" i="2"/>
  <c r="V46" i="2"/>
  <c r="V49" i="2" s="1"/>
  <c r="AO2" i="2"/>
  <c r="AO9" i="2" s="1"/>
  <c r="AO17" i="2" s="1"/>
  <c r="AN9" i="2"/>
  <c r="X33" i="2"/>
  <c r="W35" i="2"/>
  <c r="AI78" i="2"/>
  <c r="AI77" i="2"/>
  <c r="X45" i="2"/>
  <c r="X53" i="2" s="1"/>
  <c r="Z22" i="2"/>
  <c r="Y24" i="2"/>
  <c r="Y45" i="2" s="1"/>
  <c r="Y53" i="2" s="1"/>
  <c r="AM17" i="2"/>
  <c r="AM20" i="2"/>
  <c r="AJ28" i="2" l="1"/>
  <c r="AJ16" i="2"/>
  <c r="AJ18" i="2" s="1"/>
  <c r="AJ29" i="2" s="1"/>
  <c r="AK8" i="2"/>
  <c r="AL7" i="2"/>
  <c r="AJ77" i="2"/>
  <c r="AJ98" i="2" s="1"/>
  <c r="AJ100" i="2" s="1"/>
  <c r="AI98" i="2"/>
  <c r="AI100" i="2" s="1"/>
  <c r="AA22" i="2"/>
  <c r="Z24" i="2"/>
  <c r="Z45" i="2" s="1"/>
  <c r="Z53" i="2" s="1"/>
  <c r="V54" i="2"/>
  <c r="V58" i="2" s="1"/>
  <c r="V102" i="2" s="1"/>
  <c r="W41" i="2"/>
  <c r="W46" i="2"/>
  <c r="W54" i="2" s="1"/>
  <c r="X35" i="2"/>
  <c r="Y33" i="2"/>
  <c r="AN17" i="2"/>
  <c r="AN20" i="2"/>
  <c r="AO20" i="2"/>
  <c r="AL74" i="2"/>
  <c r="AL76" i="2" s="1"/>
  <c r="AK74" i="2"/>
  <c r="AK76" i="2" s="1"/>
  <c r="W44" i="2"/>
  <c r="W52" i="2" s="1"/>
  <c r="Y10" i="2"/>
  <c r="X12" i="2"/>
  <c r="AJ31" i="2" l="1"/>
  <c r="AK16" i="2"/>
  <c r="AK18" i="2" s="1"/>
  <c r="AK29" i="2" s="1"/>
  <c r="AK28" i="2"/>
  <c r="AM7" i="2"/>
  <c r="AL8" i="2"/>
  <c r="V103" i="2"/>
  <c r="V104" i="2" s="1"/>
  <c r="W58" i="2"/>
  <c r="W102" i="2" s="1"/>
  <c r="W49" i="2"/>
  <c r="AL77" i="2"/>
  <c r="AL78" i="2"/>
  <c r="AB22" i="2"/>
  <c r="AA24" i="2"/>
  <c r="X44" i="2"/>
  <c r="X52" i="2" s="1"/>
  <c r="Z10" i="2"/>
  <c r="Y12" i="2"/>
  <c r="Z33" i="2"/>
  <c r="Y35" i="2"/>
  <c r="X46" i="2"/>
  <c r="X54" i="2" s="1"/>
  <c r="X41" i="2"/>
  <c r="AK78" i="2"/>
  <c r="AK77" i="2"/>
  <c r="AM74" i="2"/>
  <c r="AM76" i="2" s="1"/>
  <c r="AM8" i="2" l="1"/>
  <c r="AN7" i="2"/>
  <c r="AL28" i="2"/>
  <c r="AL16" i="2"/>
  <c r="AL18" i="2" s="1"/>
  <c r="AL29" i="2" s="1"/>
  <c r="AL31" i="2" s="1"/>
  <c r="AK31" i="2"/>
  <c r="AO74" i="2"/>
  <c r="AO76" i="2" s="1"/>
  <c r="AO78" i="2" s="1"/>
  <c r="W103" i="2"/>
  <c r="W104" i="2" s="1"/>
  <c r="X58" i="2"/>
  <c r="X102" i="2" s="1"/>
  <c r="X49" i="2"/>
  <c r="AK98" i="2"/>
  <c r="AK100" i="2" s="1"/>
  <c r="AA10" i="2"/>
  <c r="Z12" i="2"/>
  <c r="AC22" i="2"/>
  <c r="AB24" i="2"/>
  <c r="AB45" i="2" s="1"/>
  <c r="AB53" i="2" s="1"/>
  <c r="AM77" i="2"/>
  <c r="AM78" i="2"/>
  <c r="AL98" i="2"/>
  <c r="AL100" i="2" s="1"/>
  <c r="AA45" i="2"/>
  <c r="AA53" i="2" s="1"/>
  <c r="Y46" i="2"/>
  <c r="Y54" i="2" s="1"/>
  <c r="Y41" i="2"/>
  <c r="Z35" i="2"/>
  <c r="AA33" i="2"/>
  <c r="Y44" i="2"/>
  <c r="Y52" i="2" s="1"/>
  <c r="AO7" i="2" l="1"/>
  <c r="AO8" i="2" s="1"/>
  <c r="AN8" i="2"/>
  <c r="AM16" i="2"/>
  <c r="AM18" i="2" s="1"/>
  <c r="AM29" i="2" s="1"/>
  <c r="AM28" i="2"/>
  <c r="AO77" i="2"/>
  <c r="X103" i="2"/>
  <c r="X104" i="2" s="1"/>
  <c r="Y49" i="2"/>
  <c r="Y58" i="2"/>
  <c r="Y102" i="2" s="1"/>
  <c r="AO98" i="2"/>
  <c r="AO100" i="2" s="1"/>
  <c r="AB33" i="2"/>
  <c r="AA35" i="2"/>
  <c r="AN74" i="2"/>
  <c r="AN76" i="2" s="1"/>
  <c r="Z41" i="2"/>
  <c r="Z46" i="2"/>
  <c r="Z54" i="2" s="1"/>
  <c r="AM98" i="2"/>
  <c r="AM100" i="2" s="1"/>
  <c r="AD22" i="2"/>
  <c r="AC24" i="2"/>
  <c r="Z44" i="2"/>
  <c r="AA12" i="2"/>
  <c r="AB10" i="2"/>
  <c r="AN16" i="2" l="1"/>
  <c r="AN18" i="2" s="1"/>
  <c r="AN29" i="2" s="1"/>
  <c r="AN28" i="2"/>
  <c r="AM31" i="2"/>
  <c r="AO28" i="2"/>
  <c r="AO16" i="2"/>
  <c r="AO18" i="2" s="1"/>
  <c r="AO29" i="2" s="1"/>
  <c r="AO31" i="2" s="1"/>
  <c r="Y103" i="2"/>
  <c r="Y104" i="2" s="1"/>
  <c r="Z49" i="2"/>
  <c r="AE22" i="2"/>
  <c r="AD24" i="2"/>
  <c r="AC45" i="2"/>
  <c r="AC53" i="2" s="1"/>
  <c r="AN78" i="2"/>
  <c r="AN77" i="2"/>
  <c r="AN98" i="2" s="1"/>
  <c r="AN100" i="2" s="1"/>
  <c r="AB12" i="2"/>
  <c r="AC10" i="2"/>
  <c r="AA41" i="2"/>
  <c r="AA46" i="2"/>
  <c r="AA54" i="2" s="1"/>
  <c r="AA44" i="2"/>
  <c r="AA52" i="2" s="1"/>
  <c r="AC33" i="2"/>
  <c r="AB35" i="2"/>
  <c r="Z52" i="2"/>
  <c r="Z58" i="2" s="1"/>
  <c r="Z102" i="2" s="1"/>
  <c r="AN31" i="2" l="1"/>
  <c r="Z103" i="2"/>
  <c r="Z104" i="2" s="1"/>
  <c r="AB44" i="2"/>
  <c r="AB52" i="2" s="1"/>
  <c r="AC12" i="2"/>
  <c r="AD10" i="2"/>
  <c r="AB41" i="2"/>
  <c r="AB46" i="2"/>
  <c r="AB49" i="2" s="1"/>
  <c r="AD33" i="2"/>
  <c r="AC35" i="2"/>
  <c r="AA58" i="2"/>
  <c r="AA102" i="2" s="1"/>
  <c r="AD45" i="2"/>
  <c r="AD53" i="2" s="1"/>
  <c r="AA49" i="2"/>
  <c r="AF22" i="2"/>
  <c r="AE24" i="2"/>
  <c r="AE45" i="2" s="1"/>
  <c r="AE53" i="2" s="1"/>
  <c r="AA103" i="2" l="1"/>
  <c r="AA104" i="2" s="1"/>
  <c r="AE33" i="2"/>
  <c r="AD35" i="2"/>
  <c r="AC46" i="2"/>
  <c r="AC54" i="2"/>
  <c r="AC41" i="2"/>
  <c r="AB54" i="2"/>
  <c r="AB58" i="2" s="1"/>
  <c r="AB102" i="2" s="1"/>
  <c r="AE10" i="2"/>
  <c r="AD12" i="2"/>
  <c r="AG22" i="2"/>
  <c r="AF24" i="2"/>
  <c r="AF45" i="2" s="1"/>
  <c r="AF53" i="2" s="1"/>
  <c r="AC44" i="2"/>
  <c r="AC49" i="2" s="1"/>
  <c r="AB103" i="2" l="1"/>
  <c r="AB104" i="2" s="1"/>
  <c r="AC52" i="2"/>
  <c r="AC58" i="2" s="1"/>
  <c r="AC102" i="2" s="1"/>
  <c r="AF10" i="2"/>
  <c r="AE12" i="2"/>
  <c r="AH22" i="2"/>
  <c r="AG24" i="2"/>
  <c r="AD44" i="2"/>
  <c r="AD46" i="2"/>
  <c r="AD54" i="2" s="1"/>
  <c r="AD41" i="2"/>
  <c r="AE35" i="2"/>
  <c r="AF33" i="2"/>
  <c r="AC103" i="2" l="1"/>
  <c r="AC104" i="2" s="1"/>
  <c r="AG33" i="2"/>
  <c r="AF35" i="2"/>
  <c r="AE41" i="2"/>
  <c r="AE46" i="2"/>
  <c r="AE54" i="2" s="1"/>
  <c r="AD49" i="2"/>
  <c r="AD52" i="2"/>
  <c r="AD58" i="2" s="1"/>
  <c r="AD102" i="2" s="1"/>
  <c r="AG45" i="2"/>
  <c r="AG53" i="2" s="1"/>
  <c r="AI22" i="2"/>
  <c r="AH24" i="2"/>
  <c r="AE44" i="2"/>
  <c r="AF12" i="2"/>
  <c r="AG10" i="2"/>
  <c r="AD103" i="2" l="1"/>
  <c r="AD104" i="2" s="1"/>
  <c r="AE49" i="2"/>
  <c r="AH45" i="2"/>
  <c r="AH53" i="2" s="1"/>
  <c r="AJ22" i="2"/>
  <c r="AI24" i="2"/>
  <c r="AF44" i="2"/>
  <c r="AH10" i="2"/>
  <c r="AG12" i="2"/>
  <c r="AF46" i="2"/>
  <c r="AF54" i="2" s="1"/>
  <c r="AF41" i="2"/>
  <c r="AE52" i="2"/>
  <c r="AE58" i="2" s="1"/>
  <c r="AE102" i="2" s="1"/>
  <c r="AG35" i="2"/>
  <c r="AH33" i="2"/>
  <c r="AE103" i="2" l="1"/>
  <c r="AE104" i="2" s="1"/>
  <c r="AG44" i="2"/>
  <c r="AG52" i="2" s="1"/>
  <c r="AI10" i="2"/>
  <c r="AH12" i="2"/>
  <c r="AF49" i="2"/>
  <c r="AF52" i="2"/>
  <c r="AF58" i="2" s="1"/>
  <c r="AF102" i="2" s="1"/>
  <c r="AI45" i="2"/>
  <c r="AI53" i="2" s="1"/>
  <c r="AK22" i="2"/>
  <c r="AJ24" i="2"/>
  <c r="AJ45" i="2" s="1"/>
  <c r="AJ53" i="2" s="1"/>
  <c r="AI33" i="2"/>
  <c r="AH35" i="2"/>
  <c r="AG41" i="2"/>
  <c r="AG46" i="2"/>
  <c r="AG54" i="2" s="1"/>
  <c r="AF103" i="2" l="1"/>
  <c r="AF104" i="2" s="1"/>
  <c r="AH41" i="2"/>
  <c r="AH46" i="2"/>
  <c r="AH54" i="2" s="1"/>
  <c r="AJ33" i="2"/>
  <c r="AI35" i="2"/>
  <c r="AL22" i="2"/>
  <c r="AK24" i="2"/>
  <c r="AK45" i="2" s="1"/>
  <c r="AK53" i="2" s="1"/>
  <c r="AH44" i="2"/>
  <c r="AH49" i="2" s="1"/>
  <c r="AJ10" i="2"/>
  <c r="AI12" i="2"/>
  <c r="AG58" i="2"/>
  <c r="AG102" i="2" s="1"/>
  <c r="AG49" i="2"/>
  <c r="AG103" i="2" l="1"/>
  <c r="AG104" i="2" s="1"/>
  <c r="AH52" i="2"/>
  <c r="AH58" i="2" s="1"/>
  <c r="AH102" i="2" s="1"/>
  <c r="AJ12" i="2"/>
  <c r="AK10" i="2"/>
  <c r="AI44" i="2"/>
  <c r="AI52" i="2" s="1"/>
  <c r="AM22" i="2"/>
  <c r="AL24" i="2"/>
  <c r="AL45" i="2" s="1"/>
  <c r="AL53" i="2" s="1"/>
  <c r="AI46" i="2"/>
  <c r="AI54" i="2" s="1"/>
  <c r="AI41" i="2"/>
  <c r="AK33" i="2"/>
  <c r="AJ35" i="2"/>
  <c r="AH103" i="2" l="1"/>
  <c r="AH104" i="2" s="1"/>
  <c r="AJ46" i="2"/>
  <c r="AJ54" i="2" s="1"/>
  <c r="AJ41" i="2"/>
  <c r="AL33" i="2"/>
  <c r="AK35" i="2"/>
  <c r="AN22" i="2"/>
  <c r="AM24" i="2"/>
  <c r="AI58" i="2"/>
  <c r="AI102" i="2" s="1"/>
  <c r="AI49" i="2"/>
  <c r="AK12" i="2"/>
  <c r="AK44" i="2" s="1"/>
  <c r="AL10" i="2"/>
  <c r="AJ44" i="2"/>
  <c r="AJ49" i="2" s="1"/>
  <c r="AI103" i="2" l="1"/>
  <c r="AI104" i="2" s="1"/>
  <c r="AL12" i="2"/>
  <c r="AM10" i="2"/>
  <c r="AK52" i="2"/>
  <c r="AM45" i="2"/>
  <c r="AM53" i="2" s="1"/>
  <c r="AO22" i="2"/>
  <c r="AO24" i="2" s="1"/>
  <c r="AN24" i="2"/>
  <c r="AK46" i="2"/>
  <c r="AK49" i="2" s="1"/>
  <c r="AK41" i="2"/>
  <c r="AM33" i="2"/>
  <c r="AL35" i="2"/>
  <c r="AJ52" i="2"/>
  <c r="AJ58" i="2" s="1"/>
  <c r="AJ102" i="2" s="1"/>
  <c r="AJ103" i="2" l="1"/>
  <c r="AJ104" i="2" s="1"/>
  <c r="AK54" i="2"/>
  <c r="AO45" i="2"/>
  <c r="AO53" i="2" s="1"/>
  <c r="AN33" i="2"/>
  <c r="AM35" i="2"/>
  <c r="AN45" i="2"/>
  <c r="AN53" i="2" s="1"/>
  <c r="AK58" i="2"/>
  <c r="AK102" i="2" s="1"/>
  <c r="AM12" i="2"/>
  <c r="AN10" i="2"/>
  <c r="AL46" i="2"/>
  <c r="AL54" i="2" s="1"/>
  <c r="AL41" i="2"/>
  <c r="AL44" i="2"/>
  <c r="AL52" i="2" s="1"/>
  <c r="AK103" i="2" l="1"/>
  <c r="AK104" i="2" s="1"/>
  <c r="AL58" i="2"/>
  <c r="AL102" i="2" s="1"/>
  <c r="AL49" i="2"/>
  <c r="AO10" i="2"/>
  <c r="AO12" i="2" s="1"/>
  <c r="AN12" i="2"/>
  <c r="AM44" i="2"/>
  <c r="AM52" i="2"/>
  <c r="AM41" i="2"/>
  <c r="AM46" i="2"/>
  <c r="AM54" i="2" s="1"/>
  <c r="AO33" i="2"/>
  <c r="AO35" i="2" s="1"/>
  <c r="AN35" i="2"/>
  <c r="AL103" i="2" l="1"/>
  <c r="AL104" i="2" s="1"/>
  <c r="AM58" i="2"/>
  <c r="AM102" i="2" s="1"/>
  <c r="AN41" i="2"/>
  <c r="AN46" i="2"/>
  <c r="AN54" i="2" s="1"/>
  <c r="AO46" i="2"/>
  <c r="AO54" i="2" s="1"/>
  <c r="AO41" i="2"/>
  <c r="AM49" i="2"/>
  <c r="AN44" i="2"/>
  <c r="AO44" i="2"/>
  <c r="AN49" i="2" l="1"/>
  <c r="AN52" i="2"/>
  <c r="AN58" i="2" s="1"/>
  <c r="AN102" i="2" s="1"/>
  <c r="AM103" i="2"/>
  <c r="AM104" i="2" s="1"/>
  <c r="AN103" i="2"/>
  <c r="AN104" i="2" s="1"/>
  <c r="AO49" i="2"/>
  <c r="AO52" i="2"/>
  <c r="AO58" i="2" s="1"/>
  <c r="AO102" i="2" s="1"/>
  <c r="AO103" i="2" l="1"/>
  <c r="AO104" i="2" s="1"/>
</calcChain>
</file>

<file path=xl/sharedStrings.xml><?xml version="1.0" encoding="utf-8"?>
<sst xmlns="http://schemas.openxmlformats.org/spreadsheetml/2006/main" count="225" uniqueCount="129">
  <si>
    <t>Income</t>
  </si>
  <si>
    <t>Wet Sales</t>
  </si>
  <si>
    <t>Dry Sales</t>
  </si>
  <si>
    <t>Machines</t>
  </si>
  <si>
    <t>Accommodation</t>
  </si>
  <si>
    <t>Other Sales</t>
  </si>
  <si>
    <t>Total Sales</t>
  </si>
  <si>
    <t>Gross Profit</t>
  </si>
  <si>
    <t>Total Gross Profit (A)</t>
  </si>
  <si>
    <t>Fixed Expenditure</t>
  </si>
  <si>
    <t>Business Rates</t>
  </si>
  <si>
    <t>Water Rates</t>
  </si>
  <si>
    <t>Refuse Disposal</t>
  </si>
  <si>
    <t>Loan Repayments</t>
  </si>
  <si>
    <t>Council Tax</t>
  </si>
  <si>
    <t>Insurances</t>
  </si>
  <si>
    <t>Total Fixed Expenditure (B)</t>
  </si>
  <si>
    <t>Cleaning Materials &amp; Laundry</t>
  </si>
  <si>
    <t>Entertainment</t>
  </si>
  <si>
    <t>Equipment Repair &amp; Service</t>
  </si>
  <si>
    <t>Garden Expenses</t>
  </si>
  <si>
    <t>Legal Fees &amp; Licensing</t>
  </si>
  <si>
    <t>Telephone</t>
  </si>
  <si>
    <t>Stocktaking</t>
  </si>
  <si>
    <t>Accountancy</t>
  </si>
  <si>
    <t>Marketing &amp; Advertising</t>
  </si>
  <si>
    <t>Repairs- Property</t>
  </si>
  <si>
    <t>PRS</t>
  </si>
  <si>
    <t>Cellar &amp; Bar Sundries</t>
  </si>
  <si>
    <t>Credit Card Charges</t>
  </si>
  <si>
    <t>Printing, Postage &amp; Stationary</t>
  </si>
  <si>
    <t>Total Variable Expenditure (C)</t>
  </si>
  <si>
    <t>Total Expenditure (B+C)</t>
  </si>
  <si>
    <t>Net Profit before Drawings (A) - (B+C)</t>
  </si>
  <si>
    <t>Profit and Loss</t>
  </si>
  <si>
    <t>£</t>
  </si>
  <si>
    <t>% of total turnover</t>
  </si>
  <si>
    <t>Pension Costs</t>
  </si>
  <si>
    <t>Salaries</t>
  </si>
  <si>
    <t>Employer NI</t>
  </si>
  <si>
    <t>Gas/other heating</t>
  </si>
  <si>
    <t>Electric</t>
  </si>
  <si>
    <t>TV</t>
  </si>
  <si>
    <t>White Hart</t>
  </si>
  <si>
    <t>Rent</t>
  </si>
  <si>
    <t>Hot Drinks</t>
  </si>
  <si>
    <t>16 rooms × 365 days × 65% occupancy × £120 ADR</t>
  </si>
  <si>
    <t>Annual forecast</t>
  </si>
  <si>
    <t>Wage figures and expenditure based on 5 day a week kitchen</t>
  </si>
  <si>
    <t xml:space="preserve">TV licence </t>
  </si>
  <si>
    <t>Tax</t>
  </si>
  <si>
    <t>Net Profit</t>
  </si>
  <si>
    <t>Dividends</t>
  </si>
  <si>
    <t>No of shares, issued at £1 each</t>
  </si>
  <si>
    <t>Div per share</t>
  </si>
  <si>
    <t>Yield</t>
  </si>
  <si>
    <t>Cost of good sold</t>
  </si>
  <si>
    <t>Rooms</t>
  </si>
  <si>
    <t>Occupancy</t>
  </si>
  <si>
    <t>Days</t>
  </si>
  <si>
    <t>ADR</t>
  </si>
  <si>
    <t>Opening Date</t>
  </si>
  <si>
    <t>(Figures in £k)</t>
  </si>
  <si>
    <t>Hotel guests</t>
  </si>
  <si>
    <t>Walk-in</t>
  </si>
  <si>
    <t>Total</t>
  </si>
  <si>
    <t>Covers:</t>
  </si>
  <si>
    <t>Units</t>
  </si>
  <si>
    <t>Diners</t>
  </si>
  <si>
    <t>Drinkers</t>
  </si>
  <si>
    <t>Covers per room sold</t>
  </si>
  <si>
    <t>Average dry sales per cover</t>
  </si>
  <si>
    <t>Max covers per day</t>
  </si>
  <si>
    <t>Days trading (restaurant)</t>
  </si>
  <si>
    <t>Total demand</t>
  </si>
  <si>
    <t>Max covers per month</t>
  </si>
  <si>
    <t>Drinks per diner</t>
  </si>
  <si>
    <t>Drinks per room (excluding dining)</t>
  </si>
  <si>
    <t>Daily walk-ins (non diners)</t>
  </si>
  <si>
    <t>Daily walk-ins (diners)</t>
  </si>
  <si>
    <t>Total drinks sold</t>
  </si>
  <si>
    <t>Average drink price</t>
  </si>
  <si>
    <t>Total Cost of goods sold</t>
  </si>
  <si>
    <t>Dry sales</t>
  </si>
  <si>
    <t>Wet sales</t>
  </si>
  <si>
    <t>Machine</t>
  </si>
  <si>
    <t>Other</t>
  </si>
  <si>
    <t>Lease</t>
  </si>
  <si>
    <t>Turnover</t>
  </si>
  <si>
    <t>Rent free until</t>
  </si>
  <si>
    <t>Fixed cost</t>
  </si>
  <si>
    <t>Gross profit Margins</t>
  </si>
  <si>
    <t>Average Salary</t>
  </si>
  <si>
    <t>Pension</t>
  </si>
  <si>
    <t>Number of staff</t>
  </si>
  <si>
    <t>Bar</t>
  </si>
  <si>
    <t>Restaurant</t>
  </si>
  <si>
    <t>Front desk</t>
  </si>
  <si>
    <t>Bar staff</t>
  </si>
  <si>
    <t>Rest staff</t>
  </si>
  <si>
    <t>Hotel</t>
  </si>
  <si>
    <t>Total staff</t>
  </si>
  <si>
    <t>Hotel occupancy</t>
  </si>
  <si>
    <t>Founders</t>
  </si>
  <si>
    <t>Growth</t>
  </si>
  <si>
    <t>C Shares</t>
  </si>
  <si>
    <t>Investors</t>
  </si>
  <si>
    <t>Ords</t>
  </si>
  <si>
    <t>B Shares</t>
  </si>
  <si>
    <t>A Shares</t>
  </si>
  <si>
    <t>Above £1</t>
  </si>
  <si>
    <t>Up to £1</t>
  </si>
  <si>
    <t>Voting</t>
  </si>
  <si>
    <t>Fund raised</t>
  </si>
  <si>
    <t>Issue price</t>
  </si>
  <si>
    <t>No.</t>
  </si>
  <si>
    <t>Owned by</t>
  </si>
  <si>
    <t>Type</t>
  </si>
  <si>
    <t>Class</t>
  </si>
  <si>
    <t>Exit value</t>
  </si>
  <si>
    <t>Average value</t>
  </si>
  <si>
    <t>Drinks per non dining drinker</t>
  </si>
  <si>
    <t>Housekeeping</t>
  </si>
  <si>
    <t>Management profit share</t>
  </si>
  <si>
    <t>Profit after management bonus</t>
  </si>
  <si>
    <t>Kitchen staff</t>
  </si>
  <si>
    <t xml:space="preserve"> s</t>
  </si>
  <si>
    <t xml:space="preserve">Gross profit % </t>
  </si>
  <si>
    <t>Years to pay back loans from post tax income (payback period)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</si>
</sst>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£&quot;#,##0;[Red]\-&quot;£&quot;#,##0"/>
    <numFmt numFmtId="165" formatCode="&quot;£&quot;#,##0.00;[Red]\-&quot;£&quot;#,##0.00"/>
    <numFmt numFmtId="166" formatCode="_-* #,##0.00_-;\-* #,##0.00_-;_-* &quot;-&quot;??_-;_-@_-"/>
    <numFmt numFmtId="167" formatCode="&quot;£&quot;#,##0.00"/>
    <numFmt numFmtId="168" formatCode="0.0%"/>
    <numFmt numFmtId="169" formatCode="mmm\ yy"/>
    <numFmt numFmtId="170" formatCode="&quot;£&quot;#,##0.0;[Red]\-&quot;£&quot;#,##0.0"/>
    <numFmt numFmtId="171" formatCode="&quot;£&quot;#,##0"/>
    <numFmt numFmtId="172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7" fontId="0" fillId="0" borderId="0" xfId="0" applyNumberFormat="1"/>
    <xf numFmtId="168" fontId="0" fillId="0" borderId="0" xfId="0" applyNumberFormat="1"/>
    <xf numFmtId="168" fontId="1" fillId="0" borderId="0" xfId="0" applyNumberFormat="1" applyFont="1" applyAlignment="1">
      <alignment horizontal="center"/>
    </xf>
    <xf numFmtId="9" fontId="0" fillId="0" borderId="0" xfId="2" applyFont="1"/>
    <xf numFmtId="14" fontId="0" fillId="2" borderId="0" xfId="0" applyNumberFormat="1" applyFill="1"/>
    <xf numFmtId="169" fontId="2" fillId="0" borderId="0" xfId="0" applyNumberFormat="1" applyFont="1"/>
    <xf numFmtId="164" fontId="0" fillId="0" borderId="0" xfId="0" applyNumberFormat="1"/>
    <xf numFmtId="9" fontId="0" fillId="2" borderId="0" xfId="2" applyFont="1" applyFill="1"/>
    <xf numFmtId="0" fontId="5" fillId="0" borderId="0" xfId="0" applyFont="1"/>
    <xf numFmtId="0" fontId="0" fillId="2" borderId="0" xfId="0" applyFill="1"/>
    <xf numFmtId="167" fontId="0" fillId="2" borderId="0" xfId="0" applyNumberFormat="1" applyFill="1"/>
    <xf numFmtId="3" fontId="0" fillId="0" borderId="0" xfId="0" applyNumberFormat="1"/>
    <xf numFmtId="171" fontId="0" fillId="2" borderId="0" xfId="0" applyNumberFormat="1" applyFill="1"/>
    <xf numFmtId="171" fontId="0" fillId="0" borderId="0" xfId="0" applyNumberFormat="1"/>
    <xf numFmtId="164" fontId="0" fillId="2" borderId="0" xfId="0" applyNumberFormat="1" applyFill="1"/>
    <xf numFmtId="170" fontId="0" fillId="0" borderId="0" xfId="0" applyNumberFormat="1"/>
    <xf numFmtId="38" fontId="0" fillId="0" borderId="0" xfId="0" applyNumberFormat="1"/>
    <xf numFmtId="38" fontId="5" fillId="0" borderId="0" xfId="0" applyNumberFormat="1" applyFont="1"/>
    <xf numFmtId="172" fontId="0" fillId="2" borderId="0" xfId="0" applyNumberFormat="1" applyFill="1"/>
    <xf numFmtId="1" fontId="0" fillId="0" borderId="0" xfId="0" applyNumberFormat="1"/>
    <xf numFmtId="165" fontId="0" fillId="0" borderId="0" xfId="0" applyNumberFormat="1"/>
    <xf numFmtId="171" fontId="1" fillId="0" borderId="0" xfId="0" applyNumberFormat="1" applyFont="1"/>
    <xf numFmtId="9" fontId="0" fillId="2" borderId="0" xfId="0" applyNumberFormat="1" applyFill="1"/>
    <xf numFmtId="9" fontId="0" fillId="0" borderId="0" xfId="0" applyNumberFormat="1"/>
    <xf numFmtId="164" fontId="1" fillId="0" borderId="0" xfId="0" applyNumberFormat="1" applyFont="1"/>
    <xf numFmtId="168" fontId="0" fillId="0" borderId="0" xfId="2" applyNumberFormat="1" applyFont="1"/>
    <xf numFmtId="168" fontId="0" fillId="2" borderId="0" xfId="2" applyNumberFormat="1" applyFont="1" applyFill="1"/>
    <xf numFmtId="164" fontId="1" fillId="0" borderId="1" xfId="0" applyNumberFormat="1" applyFont="1" applyBorder="1"/>
    <xf numFmtId="164" fontId="1" fillId="0" borderId="2" xfId="0" applyNumberFormat="1" applyFont="1" applyBorder="1"/>
    <xf numFmtId="9" fontId="1" fillId="0" borderId="0" xfId="0" applyNumberFormat="1" applyFont="1"/>
    <xf numFmtId="3" fontId="1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3" fontId="0" fillId="2" borderId="0" xfId="0" applyNumberFormat="1" applyFill="1"/>
    <xf numFmtId="1" fontId="0" fillId="2" borderId="0" xfId="0" applyNumberFormat="1" applyFill="1"/>
    <xf numFmtId="171" fontId="1" fillId="0" borderId="0" xfId="0" applyNumberFormat="1" applyFont="1" applyAlignment="1">
      <alignment horizontal="center"/>
    </xf>
    <xf numFmtId="171" fontId="2" fillId="0" borderId="0" xfId="0" applyNumberFormat="1" applyFont="1"/>
    <xf numFmtId="171" fontId="1" fillId="0" borderId="1" xfId="0" applyNumberFormat="1" applyFont="1" applyBorder="1"/>
    <xf numFmtId="171" fontId="0" fillId="0" borderId="0" xfId="1" applyNumberFormat="1" applyFont="1"/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D91E-097F-084C-AFA6-67B84C26C5D5}">
  <dimension ref="B2:F70"/>
  <sheetViews>
    <sheetView topLeftCell="A37" workbookViewId="0">
      <selection activeCell="K51" sqref="K51"/>
    </sheetView>
  </sheetViews>
  <sheetFormatPr baseColWidth="10" defaultColWidth="8.83203125" defaultRowHeight="15" x14ac:dyDescent="0.2"/>
  <cols>
    <col min="1" max="3" width="8.83203125" customWidth="1"/>
    <col min="4" max="4" width="20" customWidth="1"/>
    <col min="5" max="5" width="15.5" style="17" customWidth="1"/>
    <col min="6" max="6" width="10.33203125" style="5" bestFit="1" customWidth="1"/>
  </cols>
  <sheetData>
    <row r="2" spans="2:6" ht="16" x14ac:dyDescent="0.2">
      <c r="B2" s="3" t="s">
        <v>43</v>
      </c>
      <c r="E2" s="25" t="s">
        <v>47</v>
      </c>
    </row>
    <row r="3" spans="2:6" ht="16" x14ac:dyDescent="0.2">
      <c r="D3" s="3" t="s">
        <v>34</v>
      </c>
      <c r="E3" s="17" t="s">
        <v>48</v>
      </c>
    </row>
    <row r="4" spans="2:6" x14ac:dyDescent="0.2">
      <c r="B4" s="1" t="s">
        <v>0</v>
      </c>
      <c r="E4" s="39" t="s">
        <v>35</v>
      </c>
    </row>
    <row r="5" spans="2:6" x14ac:dyDescent="0.2">
      <c r="B5" t="s">
        <v>1</v>
      </c>
      <c r="E5" s="17">
        <v>394000</v>
      </c>
    </row>
    <row r="6" spans="2:6" x14ac:dyDescent="0.2">
      <c r="B6" t="s">
        <v>2</v>
      </c>
      <c r="E6" s="17">
        <v>234000</v>
      </c>
    </row>
    <row r="7" spans="2:6" x14ac:dyDescent="0.2">
      <c r="B7" t="s">
        <v>3</v>
      </c>
    </row>
    <row r="8" spans="2:6" x14ac:dyDescent="0.2">
      <c r="B8" t="s">
        <v>4</v>
      </c>
      <c r="E8" s="17">
        <v>455520</v>
      </c>
      <c r="F8" t="s">
        <v>46</v>
      </c>
    </row>
    <row r="9" spans="2:6" x14ac:dyDescent="0.2">
      <c r="B9" t="s">
        <v>5</v>
      </c>
      <c r="E9" s="17">
        <v>19459.7</v>
      </c>
      <c r="F9" s="5" t="s">
        <v>45</v>
      </c>
    </row>
    <row r="10" spans="2:6" x14ac:dyDescent="0.2">
      <c r="B10" s="2" t="s">
        <v>6</v>
      </c>
      <c r="E10" s="25">
        <f>E5+E6+E8</f>
        <v>1083520</v>
      </c>
    </row>
    <row r="12" spans="2:6" x14ac:dyDescent="0.2">
      <c r="B12" s="1" t="s">
        <v>7</v>
      </c>
      <c r="E12" s="39" t="s">
        <v>35</v>
      </c>
      <c r="F12" s="6" t="s">
        <v>127</v>
      </c>
    </row>
    <row r="13" spans="2:6" x14ac:dyDescent="0.2">
      <c r="B13" t="s">
        <v>1</v>
      </c>
      <c r="E13" s="17">
        <f>E5/100*65</f>
        <v>256100</v>
      </c>
      <c r="F13" s="5">
        <v>0.65</v>
      </c>
    </row>
    <row r="14" spans="2:6" x14ac:dyDescent="0.2">
      <c r="B14" t="s">
        <v>2</v>
      </c>
      <c r="E14" s="17">
        <f>E6/100*65</f>
        <v>152100</v>
      </c>
      <c r="F14" s="5">
        <v>0.65</v>
      </c>
    </row>
    <row r="16" spans="2:6" x14ac:dyDescent="0.2">
      <c r="B16" t="s">
        <v>4</v>
      </c>
      <c r="E16" s="17">
        <v>380000</v>
      </c>
      <c r="F16" s="5">
        <v>1</v>
      </c>
    </row>
    <row r="17" spans="2:6" x14ac:dyDescent="0.2">
      <c r="B17" t="s">
        <v>5</v>
      </c>
      <c r="E17" s="17">
        <v>0</v>
      </c>
      <c r="F17" s="5">
        <v>0</v>
      </c>
    </row>
    <row r="18" spans="2:6" x14ac:dyDescent="0.2">
      <c r="B18" s="2" t="s">
        <v>8</v>
      </c>
      <c r="E18" s="25">
        <f>E13+E14+E15+E16+E17</f>
        <v>788200</v>
      </c>
    </row>
    <row r="19" spans="2:6" x14ac:dyDescent="0.2">
      <c r="E19" s="7"/>
    </row>
    <row r="20" spans="2:6" x14ac:dyDescent="0.2">
      <c r="B20" s="1" t="s">
        <v>9</v>
      </c>
      <c r="E20" s="39" t="s">
        <v>35</v>
      </c>
      <c r="F20" s="6" t="s">
        <v>36</v>
      </c>
    </row>
    <row r="21" spans="2:6" x14ac:dyDescent="0.2">
      <c r="B21" t="s">
        <v>44</v>
      </c>
      <c r="E21" s="17">
        <v>42000</v>
      </c>
      <c r="F21" s="5">
        <f>E21/E10</f>
        <v>3.8762551683402244E-2</v>
      </c>
    </row>
    <row r="22" spans="2:6" x14ac:dyDescent="0.2">
      <c r="B22" t="s">
        <v>10</v>
      </c>
      <c r="E22" s="17">
        <v>7300</v>
      </c>
      <c r="F22" s="5">
        <f>E22/E10</f>
        <v>6.7373006497341995E-3</v>
      </c>
    </row>
    <row r="23" spans="2:6" x14ac:dyDescent="0.2">
      <c r="B23" t="s">
        <v>11</v>
      </c>
      <c r="E23" s="17">
        <v>6000</v>
      </c>
      <c r="F23" s="5">
        <f>E23/E10</f>
        <v>5.5375073833431781E-3</v>
      </c>
    </row>
    <row r="24" spans="2:6" x14ac:dyDescent="0.2">
      <c r="B24" t="s">
        <v>12</v>
      </c>
      <c r="E24" s="17">
        <v>7000</v>
      </c>
      <c r="F24" s="5">
        <f>E24/E10</f>
        <v>6.4604252805670406E-3</v>
      </c>
    </row>
    <row r="25" spans="2:6" x14ac:dyDescent="0.2">
      <c r="B25" t="s">
        <v>13</v>
      </c>
      <c r="F25" s="5">
        <f>E25/E10</f>
        <v>0</v>
      </c>
    </row>
    <row r="27" spans="2:6" x14ac:dyDescent="0.2">
      <c r="B27" t="s">
        <v>14</v>
      </c>
      <c r="E27" s="17">
        <v>0</v>
      </c>
      <c r="F27" s="5">
        <f>E27/E10</f>
        <v>0</v>
      </c>
    </row>
    <row r="28" spans="2:6" x14ac:dyDescent="0.2">
      <c r="B28" t="s">
        <v>15</v>
      </c>
      <c r="E28" s="17">
        <v>4200</v>
      </c>
      <c r="F28" s="5">
        <f>E28/E10</f>
        <v>3.8762551683402245E-3</v>
      </c>
    </row>
    <row r="29" spans="2:6" x14ac:dyDescent="0.2">
      <c r="B29" s="1" t="s">
        <v>16</v>
      </c>
      <c r="E29" s="25">
        <f>SUM(E21:E28)</f>
        <v>66500</v>
      </c>
    </row>
    <row r="31" spans="2:6" x14ac:dyDescent="0.2">
      <c r="B31" t="s">
        <v>38</v>
      </c>
      <c r="E31" s="17">
        <v>280000</v>
      </c>
      <c r="F31" s="5">
        <f>E31/E10</f>
        <v>0.25841701122268163</v>
      </c>
    </row>
    <row r="32" spans="2:6" x14ac:dyDescent="0.2">
      <c r="B32" t="s">
        <v>39</v>
      </c>
      <c r="E32" s="17">
        <v>6763.8</v>
      </c>
      <c r="F32" s="5">
        <f>E32/E10</f>
        <v>6.2424320732427643E-3</v>
      </c>
    </row>
    <row r="33" spans="2:6" x14ac:dyDescent="0.2">
      <c r="B33" t="s">
        <v>41</v>
      </c>
      <c r="E33" s="17">
        <v>45000</v>
      </c>
      <c r="F33" s="5">
        <f>E33/E10</f>
        <v>4.1531305375073831E-2</v>
      </c>
    </row>
    <row r="34" spans="2:6" x14ac:dyDescent="0.2">
      <c r="B34" t="s">
        <v>40</v>
      </c>
      <c r="E34" s="17">
        <v>25000</v>
      </c>
      <c r="F34" s="5">
        <f>E34/E10</f>
        <v>2.3072947430596576E-2</v>
      </c>
    </row>
    <row r="35" spans="2:6" x14ac:dyDescent="0.2">
      <c r="B35" t="s">
        <v>17</v>
      </c>
      <c r="E35" s="17">
        <v>20000</v>
      </c>
      <c r="F35" s="5">
        <f>E35/E10</f>
        <v>1.8458357944477258E-2</v>
      </c>
    </row>
    <row r="36" spans="2:6" x14ac:dyDescent="0.2">
      <c r="B36" t="s">
        <v>18</v>
      </c>
      <c r="E36" s="17">
        <v>2000</v>
      </c>
      <c r="F36" s="5">
        <f>E36/E10</f>
        <v>1.845835794447726E-3</v>
      </c>
    </row>
    <row r="37" spans="2:6" x14ac:dyDescent="0.2">
      <c r="B37" t="s">
        <v>19</v>
      </c>
      <c r="E37" s="17">
        <v>5000</v>
      </c>
      <c r="F37" s="5">
        <f>E37/E10</f>
        <v>4.6145894861193146E-3</v>
      </c>
    </row>
    <row r="38" spans="2:6" x14ac:dyDescent="0.2">
      <c r="B38" t="s">
        <v>20</v>
      </c>
      <c r="F38" s="5">
        <f>E38/E10</f>
        <v>0</v>
      </c>
    </row>
    <row r="39" spans="2:6" x14ac:dyDescent="0.2">
      <c r="B39" t="s">
        <v>21</v>
      </c>
      <c r="E39" s="17">
        <v>350</v>
      </c>
      <c r="F39" s="5">
        <f>E39/E10</f>
        <v>3.2302126402835202E-4</v>
      </c>
    </row>
    <row r="40" spans="2:6" x14ac:dyDescent="0.2">
      <c r="B40" t="s">
        <v>22</v>
      </c>
      <c r="E40" s="17">
        <v>2000</v>
      </c>
      <c r="F40" s="5">
        <f>E40/E10</f>
        <v>1.845835794447726E-3</v>
      </c>
    </row>
    <row r="41" spans="2:6" x14ac:dyDescent="0.2">
      <c r="B41" t="s">
        <v>23</v>
      </c>
      <c r="E41" s="17">
        <v>3685</v>
      </c>
      <c r="F41" s="5">
        <f>E41/E10</f>
        <v>3.4009524512699351E-3</v>
      </c>
    </row>
    <row r="42" spans="2:6" x14ac:dyDescent="0.2">
      <c r="B42" t="s">
        <v>24</v>
      </c>
      <c r="E42" s="17">
        <v>6000</v>
      </c>
      <c r="F42" s="5">
        <f>E42/E10</f>
        <v>5.5375073833431781E-3</v>
      </c>
    </row>
    <row r="43" spans="2:6" x14ac:dyDescent="0.2">
      <c r="B43" t="s">
        <v>25</v>
      </c>
      <c r="E43" s="17">
        <v>3000</v>
      </c>
      <c r="F43" s="5">
        <f>E43/E10</f>
        <v>2.768753691671589E-3</v>
      </c>
    </row>
    <row r="44" spans="2:6" x14ac:dyDescent="0.2">
      <c r="B44" t="s">
        <v>26</v>
      </c>
      <c r="E44" s="17">
        <v>20000</v>
      </c>
      <c r="F44" s="5">
        <f>E44/E10</f>
        <v>1.8458357944477258E-2</v>
      </c>
    </row>
    <row r="45" spans="2:6" x14ac:dyDescent="0.2">
      <c r="B45" t="s">
        <v>27</v>
      </c>
      <c r="E45" s="17">
        <v>1800</v>
      </c>
      <c r="F45" s="5">
        <f>E45/E10</f>
        <v>1.6612522150029534E-3</v>
      </c>
    </row>
    <row r="46" spans="2:6" x14ac:dyDescent="0.2">
      <c r="B46" t="s">
        <v>37</v>
      </c>
      <c r="E46" s="17">
        <v>7200</v>
      </c>
      <c r="F46" s="5">
        <f>E46/E10</f>
        <v>6.6450088600118135E-3</v>
      </c>
    </row>
    <row r="47" spans="2:6" x14ac:dyDescent="0.2">
      <c r="B47" t="s">
        <v>28</v>
      </c>
      <c r="E47" s="17">
        <v>1492.44</v>
      </c>
      <c r="F47" s="5">
        <f>E47/E10</f>
        <v>1.377399586532782E-3</v>
      </c>
    </row>
    <row r="48" spans="2:6" x14ac:dyDescent="0.2">
      <c r="B48" t="s">
        <v>29</v>
      </c>
      <c r="E48" s="17">
        <v>7800</v>
      </c>
      <c r="F48" s="5">
        <f>E48/E10</f>
        <v>7.1987595983461312E-3</v>
      </c>
    </row>
    <row r="49" spans="2:6" x14ac:dyDescent="0.2">
      <c r="B49" t="s">
        <v>30</v>
      </c>
      <c r="E49" s="17">
        <v>1200</v>
      </c>
      <c r="F49" s="5">
        <f>E49/E10</f>
        <v>1.1075014766686357E-3</v>
      </c>
    </row>
    <row r="50" spans="2:6" x14ac:dyDescent="0.2">
      <c r="B50" t="s">
        <v>122</v>
      </c>
      <c r="E50" s="17">
        <v>20800</v>
      </c>
      <c r="F50" s="5">
        <f>E50/E10</f>
        <v>1.919669226225635E-2</v>
      </c>
    </row>
    <row r="51" spans="2:6" x14ac:dyDescent="0.2">
      <c r="B51" t="s">
        <v>42</v>
      </c>
      <c r="E51" s="17">
        <v>0</v>
      </c>
      <c r="F51" s="5">
        <f>E51/E10</f>
        <v>0</v>
      </c>
    </row>
    <row r="52" spans="2:6" x14ac:dyDescent="0.2">
      <c r="B52" t="s">
        <v>49</v>
      </c>
      <c r="E52" s="17">
        <v>174.5</v>
      </c>
      <c r="F52" s="5">
        <f>E52/E10</f>
        <v>1.610491730655641E-4</v>
      </c>
    </row>
    <row r="53" spans="2:6" x14ac:dyDescent="0.2">
      <c r="B53" s="2" t="s">
        <v>31</v>
      </c>
      <c r="E53" s="25">
        <f>SUM(E31:E52)</f>
        <v>459265.74</v>
      </c>
    </row>
    <row r="55" spans="2:6" x14ac:dyDescent="0.2">
      <c r="B55" s="1" t="s">
        <v>32</v>
      </c>
      <c r="E55" s="40">
        <f>E29+E53</f>
        <v>525765.74</v>
      </c>
    </row>
    <row r="57" spans="2:6" ht="16" thickBot="1" x14ac:dyDescent="0.25">
      <c r="B57" s="1" t="s">
        <v>33</v>
      </c>
      <c r="E57" s="41">
        <f>E18-E55</f>
        <v>262434.26</v>
      </c>
    </row>
    <row r="58" spans="2:6" ht="16" thickTop="1" x14ac:dyDescent="0.2"/>
    <row r="59" spans="2:6" x14ac:dyDescent="0.2">
      <c r="B59" t="s">
        <v>50</v>
      </c>
      <c r="E59" s="17">
        <f>E57*-0.25</f>
        <v>-65608.565000000002</v>
      </c>
    </row>
    <row r="61" spans="2:6" ht="16" thickBot="1" x14ac:dyDescent="0.25">
      <c r="B61" s="1" t="s">
        <v>51</v>
      </c>
      <c r="E61" s="41">
        <f>E57+E59</f>
        <v>196825.69500000001</v>
      </c>
    </row>
    <row r="62" spans="2:6" ht="16" thickTop="1" x14ac:dyDescent="0.2"/>
    <row r="63" spans="2:6" x14ac:dyDescent="0.2">
      <c r="B63" t="s">
        <v>128</v>
      </c>
    </row>
    <row r="64" spans="2:6" x14ac:dyDescent="0.2">
      <c r="B64" s="2">
        <f>500/196.826</f>
        <v>2.5403147958094969</v>
      </c>
    </row>
    <row r="65" spans="5:5" x14ac:dyDescent="0.2">
      <c r="E65" s="42"/>
    </row>
    <row r="67" spans="5:5" x14ac:dyDescent="0.2">
      <c r="E67"/>
    </row>
    <row r="68" spans="5:5" x14ac:dyDescent="0.2">
      <c r="E68"/>
    </row>
    <row r="69" spans="5:5" x14ac:dyDescent="0.2">
      <c r="E69"/>
    </row>
    <row r="70" spans="5:5" x14ac:dyDescent="0.2">
      <c r="E70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E17F-90FA-FE4A-9340-10E8FEFBE254}">
  <dimension ref="A1:AP116"/>
  <sheetViews>
    <sheetView showGridLines="0" zoomScale="80" zoomScaleNormal="80" workbookViewId="0">
      <pane xSplit="4" ySplit="2" topLeftCell="E27" activePane="bottomRight" state="frozen"/>
      <selection pane="topRight" activeCell="F1" sqref="F1"/>
      <selection pane="bottomLeft" activeCell="A3" sqref="A3"/>
      <selection pane="bottomRight" activeCell="G67" sqref="G67"/>
    </sheetView>
  </sheetViews>
  <sheetFormatPr baseColWidth="10" defaultColWidth="8.83203125" defaultRowHeight="15" x14ac:dyDescent="0.2"/>
  <cols>
    <col min="1" max="1" width="2.5" customWidth="1"/>
    <col min="3" max="3" width="8.83203125" customWidth="1"/>
    <col min="5" max="5" width="10.5" bestFit="1" customWidth="1"/>
    <col min="6" max="6" width="8.33203125" style="5" bestFit="1" customWidth="1"/>
  </cols>
  <sheetData>
    <row r="1" spans="1:41" ht="16" x14ac:dyDescent="0.2">
      <c r="B1" s="3" t="s">
        <v>43</v>
      </c>
    </row>
    <row r="2" spans="1:41" s="9" customFormat="1" x14ac:dyDescent="0.2">
      <c r="A2" s="9" t="s">
        <v>62</v>
      </c>
      <c r="D2" s="9">
        <f>EOMONTH(E2,-1)</f>
        <v>45991</v>
      </c>
      <c r="E2" s="9">
        <f>Assumptions!B2</f>
        <v>45992</v>
      </c>
      <c r="F2" s="9">
        <f>EOMONTH(E2,1)</f>
        <v>46053</v>
      </c>
      <c r="G2" s="9">
        <f t="shared" ref="G2:U2" si="0">EOMONTH(F2,1)</f>
        <v>46081</v>
      </c>
      <c r="H2" s="9">
        <f t="shared" si="0"/>
        <v>46112</v>
      </c>
      <c r="I2" s="9">
        <f t="shared" si="0"/>
        <v>46142</v>
      </c>
      <c r="J2" s="9">
        <f t="shared" si="0"/>
        <v>46173</v>
      </c>
      <c r="K2" s="9">
        <f t="shared" si="0"/>
        <v>46203</v>
      </c>
      <c r="L2" s="9">
        <f t="shared" si="0"/>
        <v>46234</v>
      </c>
      <c r="M2" s="9">
        <f t="shared" si="0"/>
        <v>46265</v>
      </c>
      <c r="N2" s="9">
        <f t="shared" si="0"/>
        <v>46295</v>
      </c>
      <c r="O2" s="9">
        <f t="shared" si="0"/>
        <v>46326</v>
      </c>
      <c r="P2" s="9">
        <f t="shared" si="0"/>
        <v>46356</v>
      </c>
      <c r="Q2" s="9">
        <f t="shared" si="0"/>
        <v>46387</v>
      </c>
      <c r="R2" s="9">
        <f t="shared" si="0"/>
        <v>46418</v>
      </c>
      <c r="S2" s="9">
        <f t="shared" si="0"/>
        <v>46446</v>
      </c>
      <c r="T2" s="9">
        <f t="shared" si="0"/>
        <v>46477</v>
      </c>
      <c r="U2" s="9">
        <f t="shared" si="0"/>
        <v>46507</v>
      </c>
      <c r="V2" s="9">
        <f t="shared" ref="V2:AO2" si="1">EOMONTH(U2,1)</f>
        <v>46538</v>
      </c>
      <c r="W2" s="9">
        <f t="shared" si="1"/>
        <v>46568</v>
      </c>
      <c r="X2" s="9">
        <f t="shared" si="1"/>
        <v>46599</v>
      </c>
      <c r="Y2" s="9">
        <f t="shared" si="1"/>
        <v>46630</v>
      </c>
      <c r="Z2" s="9">
        <f t="shared" si="1"/>
        <v>46660</v>
      </c>
      <c r="AA2" s="9">
        <f t="shared" si="1"/>
        <v>46691</v>
      </c>
      <c r="AB2" s="9">
        <f t="shared" si="1"/>
        <v>46721</v>
      </c>
      <c r="AC2" s="9">
        <f t="shared" si="1"/>
        <v>46752</v>
      </c>
      <c r="AD2" s="9">
        <f t="shared" si="1"/>
        <v>46783</v>
      </c>
      <c r="AE2" s="9">
        <f t="shared" si="1"/>
        <v>46812</v>
      </c>
      <c r="AF2" s="9">
        <f t="shared" si="1"/>
        <v>46843</v>
      </c>
      <c r="AG2" s="9">
        <f t="shared" si="1"/>
        <v>46873</v>
      </c>
      <c r="AH2" s="9">
        <f t="shared" si="1"/>
        <v>46904</v>
      </c>
      <c r="AI2" s="9">
        <f t="shared" si="1"/>
        <v>46934</v>
      </c>
      <c r="AJ2" s="9">
        <f t="shared" si="1"/>
        <v>46965</v>
      </c>
      <c r="AK2" s="9">
        <f t="shared" si="1"/>
        <v>46996</v>
      </c>
      <c r="AL2" s="9">
        <f t="shared" si="1"/>
        <v>47026</v>
      </c>
      <c r="AM2" s="9">
        <f t="shared" si="1"/>
        <v>47057</v>
      </c>
      <c r="AN2" s="9">
        <f t="shared" si="1"/>
        <v>47087</v>
      </c>
      <c r="AO2" s="9">
        <f t="shared" si="1"/>
        <v>47118</v>
      </c>
    </row>
    <row r="4" spans="1:41" x14ac:dyDescent="0.2">
      <c r="A4" s="1" t="s">
        <v>0</v>
      </c>
      <c r="B4" s="1"/>
    </row>
    <row r="5" spans="1:41" x14ac:dyDescent="0.2">
      <c r="A5" s="1"/>
      <c r="B5" s="1"/>
    </row>
    <row r="6" spans="1:41" x14ac:dyDescent="0.2">
      <c r="A6" s="2" t="s">
        <v>4</v>
      </c>
    </row>
    <row r="7" spans="1:41" x14ac:dyDescent="0.2">
      <c r="B7" t="s">
        <v>57</v>
      </c>
      <c r="E7" s="38">
        <v>12</v>
      </c>
      <c r="F7" s="23">
        <f>E7</f>
        <v>12</v>
      </c>
      <c r="G7" s="38">
        <v>12</v>
      </c>
      <c r="H7" s="23">
        <f t="shared" ref="H7:J7" si="2">G7</f>
        <v>12</v>
      </c>
      <c r="I7" s="23">
        <f t="shared" si="2"/>
        <v>12</v>
      </c>
      <c r="J7" s="23">
        <f t="shared" si="2"/>
        <v>12</v>
      </c>
      <c r="K7" s="38">
        <v>12</v>
      </c>
      <c r="L7" s="23">
        <f t="shared" ref="L7:N7" si="3">K7</f>
        <v>12</v>
      </c>
      <c r="M7" s="23">
        <f t="shared" si="3"/>
        <v>12</v>
      </c>
      <c r="N7" s="23">
        <f t="shared" si="3"/>
        <v>12</v>
      </c>
      <c r="O7" s="38">
        <v>16</v>
      </c>
      <c r="P7" s="23">
        <f t="shared" ref="P7:S7" si="4">O7</f>
        <v>16</v>
      </c>
      <c r="Q7" s="23">
        <f t="shared" si="4"/>
        <v>16</v>
      </c>
      <c r="R7" s="23">
        <f t="shared" si="4"/>
        <v>16</v>
      </c>
      <c r="S7" s="23">
        <f t="shared" si="4"/>
        <v>16</v>
      </c>
      <c r="T7" s="23">
        <f t="shared" ref="T7:U7" si="5">S7</f>
        <v>16</v>
      </c>
      <c r="U7" s="23">
        <f t="shared" si="5"/>
        <v>16</v>
      </c>
      <c r="V7" s="23">
        <f t="shared" ref="V7:AO7" si="6">U7</f>
        <v>16</v>
      </c>
      <c r="W7" s="23">
        <f t="shared" si="6"/>
        <v>16</v>
      </c>
      <c r="X7" s="23">
        <f t="shared" si="6"/>
        <v>16</v>
      </c>
      <c r="Y7" s="23">
        <f t="shared" si="6"/>
        <v>16</v>
      </c>
      <c r="Z7" s="23">
        <f t="shared" si="6"/>
        <v>16</v>
      </c>
      <c r="AA7" s="23">
        <f t="shared" si="6"/>
        <v>16</v>
      </c>
      <c r="AB7" s="23">
        <f t="shared" si="6"/>
        <v>16</v>
      </c>
      <c r="AC7" s="23">
        <f t="shared" si="6"/>
        <v>16</v>
      </c>
      <c r="AD7" s="23">
        <f t="shared" si="6"/>
        <v>16</v>
      </c>
      <c r="AE7" s="23">
        <f t="shared" si="6"/>
        <v>16</v>
      </c>
      <c r="AF7" s="23">
        <f t="shared" si="6"/>
        <v>16</v>
      </c>
      <c r="AG7" s="23">
        <f t="shared" si="6"/>
        <v>16</v>
      </c>
      <c r="AH7" s="23">
        <f t="shared" si="6"/>
        <v>16</v>
      </c>
      <c r="AI7" s="23">
        <f t="shared" si="6"/>
        <v>16</v>
      </c>
      <c r="AJ7" s="23">
        <f t="shared" si="6"/>
        <v>16</v>
      </c>
      <c r="AK7" s="23">
        <f t="shared" si="6"/>
        <v>16</v>
      </c>
      <c r="AL7" s="23">
        <f t="shared" si="6"/>
        <v>16</v>
      </c>
      <c r="AM7" s="23">
        <f t="shared" si="6"/>
        <v>16</v>
      </c>
      <c r="AN7" s="23">
        <f t="shared" si="6"/>
        <v>16</v>
      </c>
      <c r="AO7" s="23">
        <f t="shared" si="6"/>
        <v>16</v>
      </c>
    </row>
    <row r="8" spans="1:41" x14ac:dyDescent="0.2">
      <c r="B8" t="s">
        <v>58</v>
      </c>
      <c r="E8">
        <f>Assumptions!$B$3*E7</f>
        <v>7.8000000000000007</v>
      </c>
      <c r="F8">
        <f>Assumptions!$B$3*F7</f>
        <v>7.8000000000000007</v>
      </c>
      <c r="G8">
        <f>Assumptions!$B$3*G7</f>
        <v>7.8000000000000007</v>
      </c>
      <c r="H8">
        <f>Assumptions!$B$3*H7</f>
        <v>7.8000000000000007</v>
      </c>
      <c r="I8">
        <f>Assumptions!$B$3*I7</f>
        <v>7.8000000000000007</v>
      </c>
      <c r="J8">
        <f>Assumptions!$B$3*J7</f>
        <v>7.8000000000000007</v>
      </c>
      <c r="K8">
        <f>Assumptions!$B$3*K7</f>
        <v>7.8000000000000007</v>
      </c>
      <c r="L8">
        <f>Assumptions!$B$3*L7</f>
        <v>7.8000000000000007</v>
      </c>
      <c r="M8">
        <f>Assumptions!$B$3*M7</f>
        <v>7.8000000000000007</v>
      </c>
      <c r="N8">
        <f>Assumptions!$B$3*N7</f>
        <v>7.8000000000000007</v>
      </c>
      <c r="O8">
        <f>Assumptions!$B$3*O7</f>
        <v>10.4</v>
      </c>
      <c r="P8">
        <f>Assumptions!$B$3*P7</f>
        <v>10.4</v>
      </c>
      <c r="Q8">
        <f>Assumptions!$B$3*Q7</f>
        <v>10.4</v>
      </c>
      <c r="R8">
        <f>Assumptions!$B$3*R7</f>
        <v>10.4</v>
      </c>
      <c r="S8">
        <f>Assumptions!$B$3*S7</f>
        <v>10.4</v>
      </c>
      <c r="T8">
        <f>Assumptions!$B$3*T7</f>
        <v>10.4</v>
      </c>
      <c r="U8">
        <f>Assumptions!$B$3*U7</f>
        <v>10.4</v>
      </c>
      <c r="V8">
        <f>Assumptions!$B$3*V7</f>
        <v>10.4</v>
      </c>
      <c r="W8">
        <f>Assumptions!$B$3*W7</f>
        <v>10.4</v>
      </c>
      <c r="X8">
        <f>Assumptions!$B$3*X7</f>
        <v>10.4</v>
      </c>
      <c r="Y8">
        <f>Assumptions!$B$3*Y7</f>
        <v>10.4</v>
      </c>
      <c r="Z8">
        <f>Assumptions!$B$3*Z7</f>
        <v>10.4</v>
      </c>
      <c r="AA8">
        <f>Assumptions!$B$3*AA7</f>
        <v>10.4</v>
      </c>
      <c r="AB8">
        <f>Assumptions!$B$3*AB7</f>
        <v>10.4</v>
      </c>
      <c r="AC8">
        <f>Assumptions!$B$3*AC7</f>
        <v>10.4</v>
      </c>
      <c r="AD8">
        <f>Assumptions!$B$3*AD7</f>
        <v>10.4</v>
      </c>
      <c r="AE8">
        <f>Assumptions!$B$3*AE7</f>
        <v>10.4</v>
      </c>
      <c r="AF8">
        <f>Assumptions!$B$3*AF7</f>
        <v>10.4</v>
      </c>
      <c r="AG8">
        <f>Assumptions!$B$3*AG7</f>
        <v>10.4</v>
      </c>
      <c r="AH8">
        <f>Assumptions!$B$3*AH7</f>
        <v>10.4</v>
      </c>
      <c r="AI8">
        <f>Assumptions!$B$3*AI7</f>
        <v>10.4</v>
      </c>
      <c r="AJ8">
        <f>Assumptions!$B$3*AJ7</f>
        <v>10.4</v>
      </c>
      <c r="AK8">
        <f>Assumptions!$B$3*AK7</f>
        <v>10.4</v>
      </c>
      <c r="AL8">
        <f>Assumptions!$B$3*AL7</f>
        <v>10.4</v>
      </c>
      <c r="AM8">
        <f>Assumptions!$B$3*AM7</f>
        <v>10.4</v>
      </c>
      <c r="AN8">
        <f>Assumptions!$B$3*AN7</f>
        <v>10.4</v>
      </c>
      <c r="AO8">
        <f>Assumptions!$B$3*AO7</f>
        <v>10.4</v>
      </c>
    </row>
    <row r="9" spans="1:41" x14ac:dyDescent="0.2">
      <c r="B9" t="s">
        <v>59</v>
      </c>
      <c r="E9" s="15">
        <v>20</v>
      </c>
      <c r="F9" s="15">
        <v>31</v>
      </c>
      <c r="G9" s="15">
        <f t="shared" ref="G9:U9" si="7">_xlfn.DAYS(G2,F2)</f>
        <v>28</v>
      </c>
      <c r="H9" s="15">
        <f t="shared" si="7"/>
        <v>31</v>
      </c>
      <c r="I9" s="15">
        <f t="shared" si="7"/>
        <v>30</v>
      </c>
      <c r="J9" s="15">
        <f t="shared" si="7"/>
        <v>31</v>
      </c>
      <c r="K9" s="15">
        <f t="shared" si="7"/>
        <v>30</v>
      </c>
      <c r="L9" s="15">
        <f t="shared" si="7"/>
        <v>31</v>
      </c>
      <c r="M9" s="15">
        <f t="shared" si="7"/>
        <v>31</v>
      </c>
      <c r="N9" s="15">
        <f t="shared" si="7"/>
        <v>30</v>
      </c>
      <c r="O9" s="15">
        <f t="shared" si="7"/>
        <v>31</v>
      </c>
      <c r="P9" s="15">
        <f t="shared" si="7"/>
        <v>30</v>
      </c>
      <c r="Q9" s="15">
        <f t="shared" si="7"/>
        <v>31</v>
      </c>
      <c r="R9" s="15">
        <f t="shared" si="7"/>
        <v>31</v>
      </c>
      <c r="S9" s="15">
        <f t="shared" si="7"/>
        <v>28</v>
      </c>
      <c r="T9" s="15">
        <f t="shared" si="7"/>
        <v>31</v>
      </c>
      <c r="U9" s="15">
        <f t="shared" si="7"/>
        <v>30</v>
      </c>
      <c r="V9" s="15">
        <f t="shared" ref="V9:AO9" si="8">_xlfn.DAYS(V2,U2)</f>
        <v>31</v>
      </c>
      <c r="W9" s="15">
        <f t="shared" si="8"/>
        <v>30</v>
      </c>
      <c r="X9" s="15">
        <f t="shared" si="8"/>
        <v>31</v>
      </c>
      <c r="Y9" s="15">
        <f t="shared" si="8"/>
        <v>31</v>
      </c>
      <c r="Z9" s="15">
        <f t="shared" si="8"/>
        <v>30</v>
      </c>
      <c r="AA9" s="15">
        <f t="shared" si="8"/>
        <v>31</v>
      </c>
      <c r="AB9" s="15">
        <f t="shared" si="8"/>
        <v>30</v>
      </c>
      <c r="AC9" s="15">
        <f t="shared" si="8"/>
        <v>31</v>
      </c>
      <c r="AD9" s="15">
        <f t="shared" si="8"/>
        <v>31</v>
      </c>
      <c r="AE9" s="15">
        <f t="shared" si="8"/>
        <v>29</v>
      </c>
      <c r="AF9" s="15">
        <f t="shared" si="8"/>
        <v>31</v>
      </c>
      <c r="AG9" s="15">
        <f t="shared" si="8"/>
        <v>30</v>
      </c>
      <c r="AH9" s="15">
        <f t="shared" si="8"/>
        <v>31</v>
      </c>
      <c r="AI9" s="15">
        <f t="shared" si="8"/>
        <v>30</v>
      </c>
      <c r="AJ9" s="15">
        <f t="shared" si="8"/>
        <v>31</v>
      </c>
      <c r="AK9" s="15">
        <f t="shared" si="8"/>
        <v>31</v>
      </c>
      <c r="AL9" s="15">
        <f t="shared" si="8"/>
        <v>30</v>
      </c>
      <c r="AM9" s="15">
        <f t="shared" si="8"/>
        <v>31</v>
      </c>
      <c r="AN9" s="15">
        <f t="shared" si="8"/>
        <v>30</v>
      </c>
      <c r="AO9" s="15">
        <f t="shared" si="8"/>
        <v>31</v>
      </c>
    </row>
    <row r="10" spans="1:41" x14ac:dyDescent="0.2">
      <c r="B10" t="s">
        <v>60</v>
      </c>
      <c r="E10" s="17">
        <f>Assumptions!B4</f>
        <v>120</v>
      </c>
      <c r="F10" s="17">
        <f>E10</f>
        <v>120</v>
      </c>
      <c r="G10" s="17">
        <f t="shared" ref="G10:U10" si="9">F10</f>
        <v>120</v>
      </c>
      <c r="H10" s="17">
        <f t="shared" si="9"/>
        <v>120</v>
      </c>
      <c r="I10" s="17">
        <f t="shared" si="9"/>
        <v>120</v>
      </c>
      <c r="J10" s="17">
        <f t="shared" si="9"/>
        <v>120</v>
      </c>
      <c r="K10" s="17">
        <f t="shared" si="9"/>
        <v>120</v>
      </c>
      <c r="L10" s="17">
        <f t="shared" si="9"/>
        <v>120</v>
      </c>
      <c r="M10" s="17">
        <f t="shared" si="9"/>
        <v>120</v>
      </c>
      <c r="N10" s="17">
        <f t="shared" si="9"/>
        <v>120</v>
      </c>
      <c r="O10" s="17">
        <f t="shared" si="9"/>
        <v>120</v>
      </c>
      <c r="P10" s="17">
        <f t="shared" si="9"/>
        <v>120</v>
      </c>
      <c r="Q10" s="17">
        <f t="shared" si="9"/>
        <v>120</v>
      </c>
      <c r="R10" s="17">
        <f t="shared" si="9"/>
        <v>120</v>
      </c>
      <c r="S10" s="17">
        <f t="shared" si="9"/>
        <v>120</v>
      </c>
      <c r="T10" s="17">
        <f t="shared" si="9"/>
        <v>120</v>
      </c>
      <c r="U10" s="17">
        <f t="shared" si="9"/>
        <v>120</v>
      </c>
      <c r="V10" s="17">
        <f t="shared" ref="V10:AO10" si="10">U10</f>
        <v>120</v>
      </c>
      <c r="W10" s="17">
        <f t="shared" si="10"/>
        <v>120</v>
      </c>
      <c r="X10" s="17">
        <f t="shared" si="10"/>
        <v>120</v>
      </c>
      <c r="Y10" s="17">
        <f t="shared" si="10"/>
        <v>120</v>
      </c>
      <c r="Z10" s="17">
        <f t="shared" si="10"/>
        <v>120</v>
      </c>
      <c r="AA10" s="17">
        <f t="shared" si="10"/>
        <v>120</v>
      </c>
      <c r="AB10" s="17">
        <f t="shared" si="10"/>
        <v>120</v>
      </c>
      <c r="AC10" s="17">
        <f t="shared" si="10"/>
        <v>120</v>
      </c>
      <c r="AD10" s="17">
        <f t="shared" si="10"/>
        <v>120</v>
      </c>
      <c r="AE10" s="17">
        <f t="shared" si="10"/>
        <v>120</v>
      </c>
      <c r="AF10" s="17">
        <f t="shared" si="10"/>
        <v>120</v>
      </c>
      <c r="AG10" s="17">
        <f t="shared" si="10"/>
        <v>120</v>
      </c>
      <c r="AH10" s="17">
        <f t="shared" si="10"/>
        <v>120</v>
      </c>
      <c r="AI10" s="17">
        <f t="shared" si="10"/>
        <v>120</v>
      </c>
      <c r="AJ10" s="17">
        <f t="shared" si="10"/>
        <v>120</v>
      </c>
      <c r="AK10" s="17">
        <f t="shared" si="10"/>
        <v>120</v>
      </c>
      <c r="AL10" s="17">
        <f t="shared" si="10"/>
        <v>120</v>
      </c>
      <c r="AM10" s="17">
        <f t="shared" si="10"/>
        <v>120</v>
      </c>
      <c r="AN10" s="17">
        <f t="shared" si="10"/>
        <v>120</v>
      </c>
      <c r="AO10" s="17">
        <f t="shared" si="10"/>
        <v>120</v>
      </c>
    </row>
    <row r="12" spans="1:41" x14ac:dyDescent="0.2">
      <c r="B12" t="s">
        <v>4</v>
      </c>
      <c r="D12" s="10"/>
      <c r="E12" s="17">
        <f>E10*E9*E8</f>
        <v>18720</v>
      </c>
      <c r="F12" s="17">
        <f t="shared" ref="F12:U12" si="11">F10*F9*F8</f>
        <v>29016.000000000004</v>
      </c>
      <c r="G12" s="17">
        <f t="shared" si="11"/>
        <v>26208.000000000004</v>
      </c>
      <c r="H12" s="17">
        <f t="shared" si="11"/>
        <v>29016.000000000004</v>
      </c>
      <c r="I12" s="17">
        <f t="shared" si="11"/>
        <v>28080.000000000004</v>
      </c>
      <c r="J12" s="17">
        <f t="shared" si="11"/>
        <v>29016.000000000004</v>
      </c>
      <c r="K12" s="17">
        <f t="shared" si="11"/>
        <v>28080.000000000004</v>
      </c>
      <c r="L12" s="17">
        <f t="shared" si="11"/>
        <v>29016.000000000004</v>
      </c>
      <c r="M12" s="17">
        <f t="shared" si="11"/>
        <v>29016.000000000004</v>
      </c>
      <c r="N12" s="17">
        <f t="shared" si="11"/>
        <v>28080.000000000004</v>
      </c>
      <c r="O12" s="17">
        <f t="shared" si="11"/>
        <v>38688</v>
      </c>
      <c r="P12" s="17">
        <f t="shared" si="11"/>
        <v>37440</v>
      </c>
      <c r="Q12" s="17">
        <f t="shared" si="11"/>
        <v>38688</v>
      </c>
      <c r="R12" s="17">
        <f t="shared" si="11"/>
        <v>38688</v>
      </c>
      <c r="S12" s="17">
        <f t="shared" si="11"/>
        <v>34944</v>
      </c>
      <c r="T12" s="17">
        <f t="shared" si="11"/>
        <v>38688</v>
      </c>
      <c r="U12" s="17">
        <f t="shared" si="11"/>
        <v>37440</v>
      </c>
      <c r="V12" s="17">
        <f t="shared" ref="V12:AO12" si="12">V10*V9*V8</f>
        <v>38688</v>
      </c>
      <c r="W12" s="17">
        <f t="shared" si="12"/>
        <v>37440</v>
      </c>
      <c r="X12" s="17">
        <f t="shared" si="12"/>
        <v>38688</v>
      </c>
      <c r="Y12" s="17">
        <f t="shared" si="12"/>
        <v>38688</v>
      </c>
      <c r="Z12" s="17">
        <f t="shared" si="12"/>
        <v>37440</v>
      </c>
      <c r="AA12" s="17">
        <f t="shared" si="12"/>
        <v>38688</v>
      </c>
      <c r="AB12" s="17">
        <f t="shared" si="12"/>
        <v>37440</v>
      </c>
      <c r="AC12" s="17">
        <f t="shared" si="12"/>
        <v>38688</v>
      </c>
      <c r="AD12" s="17">
        <f t="shared" si="12"/>
        <v>38688</v>
      </c>
      <c r="AE12" s="17">
        <f t="shared" si="12"/>
        <v>36192</v>
      </c>
      <c r="AF12" s="17">
        <f t="shared" si="12"/>
        <v>38688</v>
      </c>
      <c r="AG12" s="17">
        <f t="shared" si="12"/>
        <v>37440</v>
      </c>
      <c r="AH12" s="17">
        <f t="shared" si="12"/>
        <v>38688</v>
      </c>
      <c r="AI12" s="17">
        <f t="shared" si="12"/>
        <v>37440</v>
      </c>
      <c r="AJ12" s="17">
        <f t="shared" si="12"/>
        <v>38688</v>
      </c>
      <c r="AK12" s="17">
        <f t="shared" si="12"/>
        <v>38688</v>
      </c>
      <c r="AL12" s="17">
        <f t="shared" si="12"/>
        <v>37440</v>
      </c>
      <c r="AM12" s="17">
        <f t="shared" si="12"/>
        <v>38688</v>
      </c>
      <c r="AN12" s="17">
        <f t="shared" si="12"/>
        <v>37440</v>
      </c>
      <c r="AO12" s="17">
        <f t="shared" si="12"/>
        <v>38688</v>
      </c>
    </row>
    <row r="13" spans="1:41" x14ac:dyDescent="0.2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">
      <c r="A14" s="2" t="s">
        <v>2</v>
      </c>
    </row>
    <row r="15" spans="1:41" x14ac:dyDescent="0.2">
      <c r="B15" s="12" t="s">
        <v>66</v>
      </c>
    </row>
    <row r="16" spans="1:41" x14ac:dyDescent="0.2">
      <c r="B16" t="s">
        <v>63</v>
      </c>
      <c r="E16" s="20">
        <f>E8*Assumptions!$B$6*E9</f>
        <v>234.00000000000003</v>
      </c>
      <c r="F16" s="20">
        <f>F8*Assumptions!$B$6*F9</f>
        <v>362.70000000000005</v>
      </c>
      <c r="G16" s="20">
        <f>G8*Assumptions!$B$6*G9</f>
        <v>327.60000000000002</v>
      </c>
      <c r="H16" s="20">
        <f>H8*Assumptions!$B$6*H9</f>
        <v>362.70000000000005</v>
      </c>
      <c r="I16" s="20">
        <f>I8*Assumptions!$B$6*I9</f>
        <v>351.00000000000006</v>
      </c>
      <c r="J16" s="20">
        <f>J8*Assumptions!$B$6*J9</f>
        <v>362.70000000000005</v>
      </c>
      <c r="K16" s="20">
        <f>K8*Assumptions!$B$6*K9</f>
        <v>351.00000000000006</v>
      </c>
      <c r="L16" s="20">
        <f>L8*Assumptions!$B$6*L9</f>
        <v>362.70000000000005</v>
      </c>
      <c r="M16" s="20">
        <f>M8*Assumptions!$B$6*M9</f>
        <v>362.70000000000005</v>
      </c>
      <c r="N16" s="20">
        <f>N8*Assumptions!$B$6*N9</f>
        <v>351.00000000000006</v>
      </c>
      <c r="O16" s="20">
        <f>O8*Assumptions!$B$6*O9</f>
        <v>483.6</v>
      </c>
      <c r="P16" s="20">
        <f>P8*Assumptions!$B$6*P9</f>
        <v>468.00000000000006</v>
      </c>
      <c r="Q16" s="20">
        <f>Q8*Assumptions!$B$6*Q9</f>
        <v>483.6</v>
      </c>
      <c r="R16" s="20">
        <f>R8*Assumptions!$B$6*R9</f>
        <v>483.6</v>
      </c>
      <c r="S16" s="20">
        <f>S8*Assumptions!$B$6*S9</f>
        <v>436.80000000000007</v>
      </c>
      <c r="T16" s="20">
        <f>T8*Assumptions!$B$6*T9</f>
        <v>483.6</v>
      </c>
      <c r="U16" s="20">
        <f>U8*Assumptions!$B$6*U9</f>
        <v>468.00000000000006</v>
      </c>
      <c r="V16" s="20">
        <f>V8*Assumptions!$B$6*V9</f>
        <v>483.6</v>
      </c>
      <c r="W16" s="20">
        <f>W8*Assumptions!$B$6*W9</f>
        <v>468.00000000000006</v>
      </c>
      <c r="X16" s="20">
        <f>X8*Assumptions!$B$6*X9</f>
        <v>483.6</v>
      </c>
      <c r="Y16" s="20">
        <f>Y8*Assumptions!$B$6*Y9</f>
        <v>483.6</v>
      </c>
      <c r="Z16" s="20">
        <f>Z8*Assumptions!$B$6*Z9</f>
        <v>468.00000000000006</v>
      </c>
      <c r="AA16" s="20">
        <f>AA8*Assumptions!$B$6*AA9</f>
        <v>483.6</v>
      </c>
      <c r="AB16" s="20">
        <f>AB8*Assumptions!$B$6*AB9</f>
        <v>468.00000000000006</v>
      </c>
      <c r="AC16" s="20">
        <f>AC8*Assumptions!$B$6*AC9</f>
        <v>483.6</v>
      </c>
      <c r="AD16" s="20">
        <f>AD8*Assumptions!$B$6*AD9</f>
        <v>483.6</v>
      </c>
      <c r="AE16" s="20">
        <f>AE8*Assumptions!$B$6*AE9</f>
        <v>452.40000000000003</v>
      </c>
      <c r="AF16" s="20">
        <f>AF8*Assumptions!$B$6*AF9</f>
        <v>483.6</v>
      </c>
      <c r="AG16" s="20">
        <f>AG8*Assumptions!$B$6*AG9</f>
        <v>468.00000000000006</v>
      </c>
      <c r="AH16" s="20">
        <f>AH8*Assumptions!$B$6*AH9</f>
        <v>483.6</v>
      </c>
      <c r="AI16" s="20">
        <f>AI8*Assumptions!$B$6*AI9</f>
        <v>468.00000000000006</v>
      </c>
      <c r="AJ16" s="20">
        <f>AJ8*Assumptions!$B$6*AJ9</f>
        <v>483.6</v>
      </c>
      <c r="AK16" s="20">
        <f>AK8*Assumptions!$B$6*AK9</f>
        <v>483.6</v>
      </c>
      <c r="AL16" s="20">
        <f>AL8*Assumptions!$B$6*AL9</f>
        <v>468.00000000000006</v>
      </c>
      <c r="AM16" s="20">
        <f>AM8*Assumptions!$B$6*AM9</f>
        <v>483.6</v>
      </c>
      <c r="AN16" s="20">
        <f>AN8*Assumptions!$B$6*AN9</f>
        <v>468.00000000000006</v>
      </c>
      <c r="AO16" s="20">
        <f>AO8*Assumptions!$B$6*AO9</f>
        <v>483.6</v>
      </c>
    </row>
    <row r="17" spans="1:41" x14ac:dyDescent="0.2">
      <c r="B17" t="s">
        <v>64</v>
      </c>
      <c r="E17" s="21">
        <v>1107</v>
      </c>
      <c r="F17" s="21">
        <f>Assumptions!$B$14*'Monthly P&amp;L'!F9*Assumptions!$B$13/7</f>
        <v>1217.8571428571429</v>
      </c>
      <c r="G17" s="21">
        <f>Assumptions!$B$14*'Monthly P&amp;L'!G9*Assumptions!$B$13/7</f>
        <v>1100</v>
      </c>
      <c r="H17" s="21">
        <f>Assumptions!$B$14*'Monthly P&amp;L'!H9*Assumptions!$B$13/7</f>
        <v>1217.8571428571429</v>
      </c>
      <c r="I17" s="21">
        <f>Assumptions!$B$14*'Monthly P&amp;L'!I9*Assumptions!$B$13/7</f>
        <v>1178.5714285714287</v>
      </c>
      <c r="J17" s="21">
        <f>Assumptions!$B$14*'Monthly P&amp;L'!J9*Assumptions!$B$13/7</f>
        <v>1217.8571428571429</v>
      </c>
      <c r="K17" s="21">
        <f>Assumptions!$B$14*'Monthly P&amp;L'!K9*Assumptions!$B$13/7</f>
        <v>1178.5714285714287</v>
      </c>
      <c r="L17" s="21">
        <f>Assumptions!$B$14*'Monthly P&amp;L'!L9*Assumptions!$B$13/7</f>
        <v>1217.8571428571429</v>
      </c>
      <c r="M17" s="21">
        <f>Assumptions!$B$14*'Monthly P&amp;L'!M9*Assumptions!$B$13/7</f>
        <v>1217.8571428571429</v>
      </c>
      <c r="N17" s="21">
        <f>Assumptions!$B$14*'Monthly P&amp;L'!N9*Assumptions!$B$13/7</f>
        <v>1178.5714285714287</v>
      </c>
      <c r="O17" s="21">
        <f>Assumptions!$B$14*'Monthly P&amp;L'!O9*Assumptions!$B$13/7</f>
        <v>1217.8571428571429</v>
      </c>
      <c r="P17" s="21">
        <f>Assumptions!$B$14*'Monthly P&amp;L'!P9*Assumptions!$B$13/7</f>
        <v>1178.5714285714287</v>
      </c>
      <c r="Q17" s="21">
        <f>Assumptions!$B$14*'Monthly P&amp;L'!Q9*Assumptions!$B$13/7</f>
        <v>1217.8571428571429</v>
      </c>
      <c r="R17" s="21">
        <f>Assumptions!$B$14*'Monthly P&amp;L'!R9*Assumptions!$B$13/7</f>
        <v>1217.8571428571429</v>
      </c>
      <c r="S17" s="21">
        <f>Assumptions!$B$14*'Monthly P&amp;L'!S9*Assumptions!$B$13/7</f>
        <v>1100</v>
      </c>
      <c r="T17" s="21">
        <f>Assumptions!$B$14*'Monthly P&amp;L'!T9*Assumptions!$B$13/7</f>
        <v>1217.8571428571429</v>
      </c>
      <c r="U17" s="21">
        <f>Assumptions!$B$14*'Monthly P&amp;L'!U9*Assumptions!$B$13/7</f>
        <v>1178.5714285714287</v>
      </c>
      <c r="V17" s="21">
        <f>Assumptions!$B$14*'Monthly P&amp;L'!V9*Assumptions!$B$13/7</f>
        <v>1217.8571428571429</v>
      </c>
      <c r="W17" s="21">
        <f>Assumptions!$B$14*'Monthly P&amp;L'!W9*Assumptions!$B$13/7</f>
        <v>1178.5714285714287</v>
      </c>
      <c r="X17" s="21">
        <f>Assumptions!$B$14*'Monthly P&amp;L'!X9*Assumptions!$B$13/7</f>
        <v>1217.8571428571429</v>
      </c>
      <c r="Y17" s="21">
        <f>Assumptions!$B$14*'Monthly P&amp;L'!Y9*Assumptions!$B$13/7</f>
        <v>1217.8571428571429</v>
      </c>
      <c r="Z17" s="21">
        <f>Assumptions!$B$14*'Monthly P&amp;L'!Z9*Assumptions!$B$13/7</f>
        <v>1178.5714285714287</v>
      </c>
      <c r="AA17" s="21">
        <f>Assumptions!$B$14*'Monthly P&amp;L'!AA9*Assumptions!$B$13/7</f>
        <v>1217.8571428571429</v>
      </c>
      <c r="AB17" s="21">
        <f>Assumptions!$B$14*'Monthly P&amp;L'!AB9*Assumptions!$B$13/7</f>
        <v>1178.5714285714287</v>
      </c>
      <c r="AC17" s="21">
        <f>Assumptions!$B$14*'Monthly P&amp;L'!AC9*Assumptions!$B$13/7</f>
        <v>1217.8571428571429</v>
      </c>
      <c r="AD17" s="21">
        <f>Assumptions!$B$14*'Monthly P&amp;L'!AD9*Assumptions!$B$13/7</f>
        <v>1217.8571428571429</v>
      </c>
      <c r="AE17" s="21">
        <f>Assumptions!$B$14*'Monthly P&amp;L'!AE9*Assumptions!$B$13/7</f>
        <v>1139.2857142857142</v>
      </c>
      <c r="AF17" s="21">
        <f>Assumptions!$B$14*'Monthly P&amp;L'!AF9*Assumptions!$B$13/7</f>
        <v>1217.8571428571429</v>
      </c>
      <c r="AG17" s="21">
        <f>Assumptions!$B$14*'Monthly P&amp;L'!AG9*Assumptions!$B$13/7</f>
        <v>1178.5714285714287</v>
      </c>
      <c r="AH17" s="21">
        <f>Assumptions!$B$14*'Monthly P&amp;L'!AH9*Assumptions!$B$13/7</f>
        <v>1217.8571428571429</v>
      </c>
      <c r="AI17" s="21">
        <f>Assumptions!$B$14*'Monthly P&amp;L'!AI9*Assumptions!$B$13/7</f>
        <v>1178.5714285714287</v>
      </c>
      <c r="AJ17" s="21">
        <f>Assumptions!$B$14*'Monthly P&amp;L'!AJ9*Assumptions!$B$13/7</f>
        <v>1217.8571428571429</v>
      </c>
      <c r="AK17" s="21">
        <f>Assumptions!$B$14*'Monthly P&amp;L'!AK9*Assumptions!$B$13/7</f>
        <v>1217.8571428571429</v>
      </c>
      <c r="AL17" s="21">
        <f>Assumptions!$B$14*'Monthly P&amp;L'!AL9*Assumptions!$B$13/7</f>
        <v>1178.5714285714287</v>
      </c>
      <c r="AM17" s="21">
        <f>Assumptions!$B$14*'Monthly P&amp;L'!AM9*Assumptions!$B$13/7</f>
        <v>1217.8571428571429</v>
      </c>
      <c r="AN17" s="21">
        <f>Assumptions!$B$14*'Monthly P&amp;L'!AN9*Assumptions!$B$13/7</f>
        <v>1178.5714285714287</v>
      </c>
      <c r="AO17" s="21">
        <f>Assumptions!$B$14*'Monthly P&amp;L'!AO9*Assumptions!$B$13/7</f>
        <v>1217.8571428571429</v>
      </c>
    </row>
    <row r="18" spans="1:41" x14ac:dyDescent="0.2">
      <c r="B18" t="s">
        <v>74</v>
      </c>
      <c r="E18" s="20">
        <f>SUM(E16:E17)</f>
        <v>1341</v>
      </c>
      <c r="F18" s="20">
        <f t="shared" ref="F18:U18" si="13">SUM(F16:F17)</f>
        <v>1580.5571428571429</v>
      </c>
      <c r="G18" s="20">
        <f t="shared" si="13"/>
        <v>1427.6</v>
      </c>
      <c r="H18" s="20">
        <f t="shared" si="13"/>
        <v>1580.5571428571429</v>
      </c>
      <c r="I18" s="20">
        <f t="shared" si="13"/>
        <v>1529.5714285714287</v>
      </c>
      <c r="J18" s="20">
        <f t="shared" si="13"/>
        <v>1580.5571428571429</v>
      </c>
      <c r="K18" s="20">
        <f t="shared" si="13"/>
        <v>1529.5714285714287</v>
      </c>
      <c r="L18" s="20">
        <f t="shared" si="13"/>
        <v>1580.5571428571429</v>
      </c>
      <c r="M18" s="20">
        <f t="shared" si="13"/>
        <v>1580.5571428571429</v>
      </c>
      <c r="N18" s="20">
        <f t="shared" si="13"/>
        <v>1529.5714285714287</v>
      </c>
      <c r="O18" s="20">
        <f t="shared" si="13"/>
        <v>1701.457142857143</v>
      </c>
      <c r="P18" s="20">
        <f t="shared" si="13"/>
        <v>1646.5714285714287</v>
      </c>
      <c r="Q18" s="20">
        <f t="shared" si="13"/>
        <v>1701.457142857143</v>
      </c>
      <c r="R18" s="20">
        <f t="shared" si="13"/>
        <v>1701.457142857143</v>
      </c>
      <c r="S18" s="20">
        <f t="shared" si="13"/>
        <v>1536.8000000000002</v>
      </c>
      <c r="T18" s="20">
        <f t="shared" si="13"/>
        <v>1701.457142857143</v>
      </c>
      <c r="U18" s="20">
        <f t="shared" si="13"/>
        <v>1646.5714285714287</v>
      </c>
      <c r="V18" s="20">
        <f t="shared" ref="V18" si="14">SUM(V16:V17)</f>
        <v>1701.457142857143</v>
      </c>
      <c r="W18" s="20">
        <f t="shared" ref="W18" si="15">SUM(W16:W17)</f>
        <v>1646.5714285714287</v>
      </c>
      <c r="X18" s="20">
        <f t="shared" ref="X18" si="16">SUM(X16:X17)</f>
        <v>1701.457142857143</v>
      </c>
      <c r="Y18" s="20">
        <f t="shared" ref="Y18" si="17">SUM(Y16:Y17)</f>
        <v>1701.457142857143</v>
      </c>
      <c r="Z18" s="20">
        <f t="shared" ref="Z18" si="18">SUM(Z16:Z17)</f>
        <v>1646.5714285714287</v>
      </c>
      <c r="AA18" s="20">
        <f t="shared" ref="AA18" si="19">SUM(AA16:AA17)</f>
        <v>1701.457142857143</v>
      </c>
      <c r="AB18" s="20">
        <f t="shared" ref="AB18" si="20">SUM(AB16:AB17)</f>
        <v>1646.5714285714287</v>
      </c>
      <c r="AC18" s="20">
        <f t="shared" ref="AC18" si="21">SUM(AC16:AC17)</f>
        <v>1701.457142857143</v>
      </c>
      <c r="AD18" s="20">
        <f t="shared" ref="AD18" si="22">SUM(AD16:AD17)</f>
        <v>1701.457142857143</v>
      </c>
      <c r="AE18" s="20">
        <f t="shared" ref="AE18" si="23">SUM(AE16:AE17)</f>
        <v>1591.6857142857143</v>
      </c>
      <c r="AF18" s="20">
        <f t="shared" ref="AF18" si="24">SUM(AF16:AF17)</f>
        <v>1701.457142857143</v>
      </c>
      <c r="AG18" s="20">
        <f t="shared" ref="AG18" si="25">SUM(AG16:AG17)</f>
        <v>1646.5714285714287</v>
      </c>
      <c r="AH18" s="20">
        <f t="shared" ref="AH18" si="26">SUM(AH16:AH17)</f>
        <v>1701.457142857143</v>
      </c>
      <c r="AI18" s="20">
        <f t="shared" ref="AI18" si="27">SUM(AI16:AI17)</f>
        <v>1646.5714285714287</v>
      </c>
      <c r="AJ18" s="20">
        <f t="shared" ref="AJ18" si="28">SUM(AJ16:AJ17)</f>
        <v>1701.457142857143</v>
      </c>
      <c r="AK18" s="20">
        <f t="shared" ref="AK18" si="29">SUM(AK16:AK17)</f>
        <v>1701.457142857143</v>
      </c>
      <c r="AL18" s="20">
        <f t="shared" ref="AL18" si="30">SUM(AL16:AL17)</f>
        <v>1646.5714285714287</v>
      </c>
      <c r="AM18" s="20">
        <f t="shared" ref="AM18" si="31">SUM(AM16:AM17)</f>
        <v>1701.457142857143</v>
      </c>
      <c r="AN18" s="20">
        <f t="shared" ref="AN18" si="32">SUM(AN16:AN17)</f>
        <v>1646.5714285714287</v>
      </c>
      <c r="AO18" s="20">
        <f t="shared" ref="AO18" si="33">SUM(AO16:AO17)</f>
        <v>1701.457142857143</v>
      </c>
    </row>
    <row r="19" spans="1:41" x14ac:dyDescent="0.2">
      <c r="E19" s="20"/>
      <c r="F19"/>
    </row>
    <row r="20" spans="1:41" x14ac:dyDescent="0.2">
      <c r="B20" t="s">
        <v>75</v>
      </c>
      <c r="E20" s="20">
        <v>2214</v>
      </c>
      <c r="F20" s="20">
        <f>Assumptions!$B$12*Assumptions!$B$13/7*'Monthly P&amp;L'!F9</f>
        <v>2214.2857142857142</v>
      </c>
      <c r="G20" s="20">
        <f>Assumptions!$B$12*Assumptions!$B$13/7*'Monthly P&amp;L'!G9</f>
        <v>2000</v>
      </c>
      <c r="H20" s="20">
        <f>Assumptions!$B$12*Assumptions!$B$13/7*'Monthly P&amp;L'!H9</f>
        <v>2214.2857142857142</v>
      </c>
      <c r="I20" s="20">
        <f>Assumptions!$B$12*Assumptions!$B$13/7*'Monthly P&amp;L'!I9</f>
        <v>2142.8571428571431</v>
      </c>
      <c r="J20" s="20">
        <f>Assumptions!$B$12*Assumptions!$B$13/7*'Monthly P&amp;L'!J9</f>
        <v>2214.2857142857142</v>
      </c>
      <c r="K20" s="20">
        <f>Assumptions!$B$12*Assumptions!$B$13/7*'Monthly P&amp;L'!K9</f>
        <v>2142.8571428571431</v>
      </c>
      <c r="L20" s="20">
        <f>Assumptions!$B$12*Assumptions!$B$13/7*'Monthly P&amp;L'!L9</f>
        <v>2214.2857142857142</v>
      </c>
      <c r="M20" s="20">
        <f>Assumptions!$B$12*Assumptions!$B$13/7*'Monthly P&amp;L'!M9</f>
        <v>2214.2857142857142</v>
      </c>
      <c r="N20" s="20">
        <f>Assumptions!$B$12*Assumptions!$B$13/7*'Monthly P&amp;L'!N9</f>
        <v>2142.8571428571431</v>
      </c>
      <c r="O20" s="20">
        <f>Assumptions!$B$12*Assumptions!$B$13/7*'Monthly P&amp;L'!O9</f>
        <v>2214.2857142857142</v>
      </c>
      <c r="P20" s="20">
        <f>Assumptions!$B$12*Assumptions!$B$13/7*'Monthly P&amp;L'!P9</f>
        <v>2142.8571428571431</v>
      </c>
      <c r="Q20" s="20">
        <f>Assumptions!$B$12*Assumptions!$B$13/7*'Monthly P&amp;L'!Q9</f>
        <v>2214.2857142857142</v>
      </c>
      <c r="R20" s="20">
        <f>Assumptions!$B$12*Assumptions!$B$13/7*'Monthly P&amp;L'!R9</f>
        <v>2214.2857142857142</v>
      </c>
      <c r="S20" s="20">
        <f>Assumptions!$B$12*Assumptions!$B$13/7*'Monthly P&amp;L'!S9</f>
        <v>2000</v>
      </c>
      <c r="T20" s="20">
        <f>Assumptions!$B$12*Assumptions!$B$13/7*'Monthly P&amp;L'!T9</f>
        <v>2214.2857142857142</v>
      </c>
      <c r="U20" s="20">
        <f>Assumptions!$B$12*Assumptions!$B$13/7*'Monthly P&amp;L'!U9</f>
        <v>2142.8571428571431</v>
      </c>
      <c r="V20" s="20">
        <f>Assumptions!$B$12*Assumptions!$B$13/7*'Monthly P&amp;L'!V9</f>
        <v>2214.2857142857142</v>
      </c>
      <c r="W20" s="20">
        <f>Assumptions!$B$12*Assumptions!$B$13/7*'Monthly P&amp;L'!W9</f>
        <v>2142.8571428571431</v>
      </c>
      <c r="X20" s="20">
        <f>Assumptions!$B$12*Assumptions!$B$13/7*'Monthly P&amp;L'!X9</f>
        <v>2214.2857142857142</v>
      </c>
      <c r="Y20" s="20">
        <f>Assumptions!$B$12*Assumptions!$B$13/7*'Monthly P&amp;L'!Y9</f>
        <v>2214.2857142857142</v>
      </c>
      <c r="Z20" s="20">
        <f>Assumptions!$B$12*Assumptions!$B$13/7*'Monthly P&amp;L'!Z9</f>
        <v>2142.8571428571431</v>
      </c>
      <c r="AA20" s="20">
        <f>Assumptions!$B$12*Assumptions!$B$13/7*'Monthly P&amp;L'!AA9</f>
        <v>2214.2857142857142</v>
      </c>
      <c r="AB20" s="20">
        <f>Assumptions!$B$12*Assumptions!$B$13/7*'Monthly P&amp;L'!AB9</f>
        <v>2142.8571428571431</v>
      </c>
      <c r="AC20" s="20">
        <f>Assumptions!$B$12*Assumptions!$B$13/7*'Monthly P&amp;L'!AC9</f>
        <v>2214.2857142857142</v>
      </c>
      <c r="AD20" s="20">
        <f>Assumptions!$B$12*Assumptions!$B$13/7*'Monthly P&amp;L'!AD9</f>
        <v>2214.2857142857142</v>
      </c>
      <c r="AE20" s="20">
        <f>Assumptions!$B$12*Assumptions!$B$13/7*'Monthly P&amp;L'!AE9</f>
        <v>2071.4285714285716</v>
      </c>
      <c r="AF20" s="20">
        <f>Assumptions!$B$12*Assumptions!$B$13/7*'Monthly P&amp;L'!AF9</f>
        <v>2214.2857142857142</v>
      </c>
      <c r="AG20" s="20">
        <f>Assumptions!$B$12*Assumptions!$B$13/7*'Monthly P&amp;L'!AG9</f>
        <v>2142.8571428571431</v>
      </c>
      <c r="AH20" s="20">
        <f>Assumptions!$B$12*Assumptions!$B$13/7*'Monthly P&amp;L'!AH9</f>
        <v>2214.2857142857142</v>
      </c>
      <c r="AI20" s="20">
        <f>Assumptions!$B$12*Assumptions!$B$13/7*'Monthly P&amp;L'!AI9</f>
        <v>2142.8571428571431</v>
      </c>
      <c r="AJ20" s="20">
        <f>Assumptions!$B$12*Assumptions!$B$13/7*'Monthly P&amp;L'!AJ9</f>
        <v>2214.2857142857142</v>
      </c>
      <c r="AK20" s="20">
        <f>Assumptions!$B$12*Assumptions!$B$13/7*'Monthly P&amp;L'!AK9</f>
        <v>2214.2857142857142</v>
      </c>
      <c r="AL20" s="20">
        <f>Assumptions!$B$12*Assumptions!$B$13/7*'Monthly P&amp;L'!AL9</f>
        <v>2142.8571428571431</v>
      </c>
      <c r="AM20" s="20">
        <f>Assumptions!$B$12*Assumptions!$B$13/7*'Monthly P&amp;L'!AM9</f>
        <v>2214.2857142857142</v>
      </c>
      <c r="AN20" s="20">
        <f>Assumptions!$B$12*Assumptions!$B$13/7*'Monthly P&amp;L'!AN9</f>
        <v>2142.8571428571431</v>
      </c>
      <c r="AO20" s="20">
        <f>Assumptions!$B$12*Assumptions!$B$13/7*'Monthly P&amp;L'!AO9</f>
        <v>2214.2857142857142</v>
      </c>
    </row>
    <row r="21" spans="1:41" x14ac:dyDescent="0.2">
      <c r="E21" s="20"/>
    </row>
    <row r="22" spans="1:41" s="19" customFormat="1" x14ac:dyDescent="0.2">
      <c r="B22" s="19" t="s">
        <v>120</v>
      </c>
      <c r="E22" s="24">
        <f>Assumptions!$B$7</f>
        <v>12</v>
      </c>
      <c r="F22" s="24">
        <f>E22</f>
        <v>12</v>
      </c>
      <c r="G22" s="24">
        <f t="shared" ref="G22:U22" si="34">F22</f>
        <v>12</v>
      </c>
      <c r="H22" s="24">
        <f t="shared" si="34"/>
        <v>12</v>
      </c>
      <c r="I22" s="24">
        <f t="shared" si="34"/>
        <v>12</v>
      </c>
      <c r="J22" s="24">
        <f t="shared" si="34"/>
        <v>12</v>
      </c>
      <c r="K22" s="24">
        <f t="shared" si="34"/>
        <v>12</v>
      </c>
      <c r="L22" s="24">
        <f t="shared" si="34"/>
        <v>12</v>
      </c>
      <c r="M22" s="24">
        <f t="shared" si="34"/>
        <v>12</v>
      </c>
      <c r="N22" s="24">
        <f t="shared" si="34"/>
        <v>12</v>
      </c>
      <c r="O22" s="24">
        <f t="shared" si="34"/>
        <v>12</v>
      </c>
      <c r="P22" s="24">
        <f t="shared" si="34"/>
        <v>12</v>
      </c>
      <c r="Q22" s="24">
        <f t="shared" si="34"/>
        <v>12</v>
      </c>
      <c r="R22" s="24">
        <f t="shared" si="34"/>
        <v>12</v>
      </c>
      <c r="S22" s="24">
        <f t="shared" si="34"/>
        <v>12</v>
      </c>
      <c r="T22" s="24">
        <f t="shared" si="34"/>
        <v>12</v>
      </c>
      <c r="U22" s="24">
        <f t="shared" si="34"/>
        <v>12</v>
      </c>
      <c r="V22" s="24">
        <f t="shared" ref="V22:AO22" si="35">U22</f>
        <v>12</v>
      </c>
      <c r="W22" s="24">
        <f t="shared" si="35"/>
        <v>12</v>
      </c>
      <c r="X22" s="24">
        <f t="shared" si="35"/>
        <v>12</v>
      </c>
      <c r="Y22" s="24">
        <f t="shared" si="35"/>
        <v>12</v>
      </c>
      <c r="Z22" s="24">
        <f t="shared" si="35"/>
        <v>12</v>
      </c>
      <c r="AA22" s="24">
        <f t="shared" si="35"/>
        <v>12</v>
      </c>
      <c r="AB22" s="24">
        <f t="shared" si="35"/>
        <v>12</v>
      </c>
      <c r="AC22" s="24">
        <f t="shared" si="35"/>
        <v>12</v>
      </c>
      <c r="AD22" s="24">
        <f t="shared" si="35"/>
        <v>12</v>
      </c>
      <c r="AE22" s="24">
        <f t="shared" si="35"/>
        <v>12</v>
      </c>
      <c r="AF22" s="24">
        <f t="shared" si="35"/>
        <v>12</v>
      </c>
      <c r="AG22" s="24">
        <f t="shared" si="35"/>
        <v>12</v>
      </c>
      <c r="AH22" s="24">
        <f t="shared" si="35"/>
        <v>12</v>
      </c>
      <c r="AI22" s="24">
        <f t="shared" si="35"/>
        <v>12</v>
      </c>
      <c r="AJ22" s="24">
        <f t="shared" si="35"/>
        <v>12</v>
      </c>
      <c r="AK22" s="24">
        <f t="shared" si="35"/>
        <v>12</v>
      </c>
      <c r="AL22" s="24">
        <f t="shared" si="35"/>
        <v>12</v>
      </c>
      <c r="AM22" s="24">
        <f t="shared" si="35"/>
        <v>12</v>
      </c>
      <c r="AN22" s="24">
        <f t="shared" si="35"/>
        <v>12</v>
      </c>
      <c r="AO22" s="24">
        <f t="shared" si="35"/>
        <v>12</v>
      </c>
    </row>
    <row r="24" spans="1:41" x14ac:dyDescent="0.2">
      <c r="B24" t="s">
        <v>2</v>
      </c>
      <c r="D24" s="10"/>
      <c r="E24" s="10">
        <f>MIN(E20,E18)*E22</f>
        <v>16092</v>
      </c>
      <c r="F24" s="10">
        <f t="shared" ref="F24:U24" si="36">MIN(F20,F18)*F22</f>
        <v>18966.685714285715</v>
      </c>
      <c r="G24" s="10">
        <f t="shared" si="36"/>
        <v>17131.199999999997</v>
      </c>
      <c r="H24" s="10">
        <f t="shared" si="36"/>
        <v>18966.685714285715</v>
      </c>
      <c r="I24" s="10">
        <f t="shared" si="36"/>
        <v>18354.857142857145</v>
      </c>
      <c r="J24" s="10">
        <f t="shared" si="36"/>
        <v>18966.685714285715</v>
      </c>
      <c r="K24" s="10">
        <f t="shared" si="36"/>
        <v>18354.857142857145</v>
      </c>
      <c r="L24" s="10">
        <f t="shared" si="36"/>
        <v>18966.685714285715</v>
      </c>
      <c r="M24" s="10">
        <f t="shared" si="36"/>
        <v>18966.685714285715</v>
      </c>
      <c r="N24" s="10">
        <f t="shared" si="36"/>
        <v>18354.857142857145</v>
      </c>
      <c r="O24" s="10">
        <f t="shared" si="36"/>
        <v>20417.485714285714</v>
      </c>
      <c r="P24" s="10">
        <f t="shared" si="36"/>
        <v>19758.857142857145</v>
      </c>
      <c r="Q24" s="10">
        <f t="shared" si="36"/>
        <v>20417.485714285714</v>
      </c>
      <c r="R24" s="10">
        <f t="shared" si="36"/>
        <v>20417.485714285714</v>
      </c>
      <c r="S24" s="10">
        <f t="shared" si="36"/>
        <v>18441.600000000002</v>
      </c>
      <c r="T24" s="10">
        <f t="shared" si="36"/>
        <v>20417.485714285714</v>
      </c>
      <c r="U24" s="10">
        <f t="shared" si="36"/>
        <v>19758.857142857145</v>
      </c>
      <c r="V24" s="10">
        <f t="shared" ref="V24:AO24" si="37">MIN(V20,V18)*V22</f>
        <v>20417.485714285714</v>
      </c>
      <c r="W24" s="10">
        <f t="shared" si="37"/>
        <v>19758.857142857145</v>
      </c>
      <c r="X24" s="10">
        <f t="shared" si="37"/>
        <v>20417.485714285714</v>
      </c>
      <c r="Y24" s="10">
        <f t="shared" si="37"/>
        <v>20417.485714285714</v>
      </c>
      <c r="Z24" s="10">
        <f t="shared" si="37"/>
        <v>19758.857142857145</v>
      </c>
      <c r="AA24" s="10">
        <f t="shared" si="37"/>
        <v>20417.485714285714</v>
      </c>
      <c r="AB24" s="10">
        <f t="shared" si="37"/>
        <v>19758.857142857145</v>
      </c>
      <c r="AC24" s="10">
        <f t="shared" si="37"/>
        <v>20417.485714285714</v>
      </c>
      <c r="AD24" s="10">
        <f t="shared" si="37"/>
        <v>20417.485714285714</v>
      </c>
      <c r="AE24" s="10">
        <f t="shared" si="37"/>
        <v>19100.228571428572</v>
      </c>
      <c r="AF24" s="10">
        <f t="shared" si="37"/>
        <v>20417.485714285714</v>
      </c>
      <c r="AG24" s="10">
        <f t="shared" si="37"/>
        <v>19758.857142857145</v>
      </c>
      <c r="AH24" s="10">
        <f t="shared" si="37"/>
        <v>20417.485714285714</v>
      </c>
      <c r="AI24" s="10">
        <f t="shared" si="37"/>
        <v>19758.857142857145</v>
      </c>
      <c r="AJ24" s="10">
        <f t="shared" si="37"/>
        <v>20417.485714285714</v>
      </c>
      <c r="AK24" s="10">
        <f t="shared" si="37"/>
        <v>20417.485714285714</v>
      </c>
      <c r="AL24" s="10">
        <f t="shared" si="37"/>
        <v>19758.857142857145</v>
      </c>
      <c r="AM24" s="10">
        <f t="shared" si="37"/>
        <v>20417.485714285714</v>
      </c>
      <c r="AN24" s="10">
        <f t="shared" si="37"/>
        <v>19758.857142857145</v>
      </c>
      <c r="AO24" s="10">
        <f t="shared" si="37"/>
        <v>20417.485714285714</v>
      </c>
    </row>
    <row r="25" spans="1:41" x14ac:dyDescent="0.2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</row>
    <row r="26" spans="1:41" x14ac:dyDescent="0.2">
      <c r="A26" s="2" t="s">
        <v>1</v>
      </c>
      <c r="B26" s="1"/>
    </row>
    <row r="27" spans="1:41" x14ac:dyDescent="0.2">
      <c r="B27" t="s">
        <v>67</v>
      </c>
    </row>
    <row r="28" spans="1:41" x14ac:dyDescent="0.2">
      <c r="B28" t="s">
        <v>63</v>
      </c>
      <c r="E28" s="20">
        <f>E8*E9*Assumptions!$B$8</f>
        <v>312</v>
      </c>
      <c r="F28" s="20">
        <f>F8*F9*Assumptions!$B$8</f>
        <v>483.6</v>
      </c>
      <c r="G28" s="20">
        <f>G8*G9*Assumptions!$B$8</f>
        <v>436.80000000000007</v>
      </c>
      <c r="H28" s="20">
        <f>H8*H9*Assumptions!$B$8</f>
        <v>483.6</v>
      </c>
      <c r="I28" s="20">
        <f>I8*I9*Assumptions!$B$8</f>
        <v>468.00000000000006</v>
      </c>
      <c r="J28" s="20">
        <f>J8*J9*Assumptions!$B$8</f>
        <v>483.6</v>
      </c>
      <c r="K28" s="20">
        <f>K8*K9*Assumptions!$B$8</f>
        <v>468.00000000000006</v>
      </c>
      <c r="L28" s="20">
        <f>L8*L9*Assumptions!$B$8</f>
        <v>483.6</v>
      </c>
      <c r="M28" s="20">
        <f>M8*M9*Assumptions!$B$8</f>
        <v>483.6</v>
      </c>
      <c r="N28" s="20">
        <f>N8*N9*Assumptions!$B$8</f>
        <v>468.00000000000006</v>
      </c>
      <c r="O28" s="20">
        <f>O8*O9*Assumptions!$B$8</f>
        <v>644.80000000000007</v>
      </c>
      <c r="P28" s="20">
        <f>P8*P9*Assumptions!$B$8</f>
        <v>624</v>
      </c>
      <c r="Q28" s="20">
        <f>Q8*Q9*Assumptions!$B$8</f>
        <v>644.80000000000007</v>
      </c>
      <c r="R28" s="20">
        <f>R8*R9*Assumptions!$B$8</f>
        <v>644.80000000000007</v>
      </c>
      <c r="S28" s="20">
        <f>S8*S9*Assumptions!$B$8</f>
        <v>582.4</v>
      </c>
      <c r="T28" s="20">
        <f>T8*T9*Assumptions!$B$8</f>
        <v>644.80000000000007</v>
      </c>
      <c r="U28" s="20">
        <f>U8*U9*Assumptions!$B$8</f>
        <v>624</v>
      </c>
      <c r="V28" s="20">
        <f>V8*V9*Assumptions!$B$8</f>
        <v>644.80000000000007</v>
      </c>
      <c r="W28" s="20">
        <f>W8*W9*Assumptions!$B$8</f>
        <v>624</v>
      </c>
      <c r="X28" s="20">
        <f>X8*X9*Assumptions!$B$8</f>
        <v>644.80000000000007</v>
      </c>
      <c r="Y28" s="20">
        <f>Y8*Y9*Assumptions!$B$8</f>
        <v>644.80000000000007</v>
      </c>
      <c r="Z28" s="20">
        <f>Z8*Z9*Assumptions!$B$8</f>
        <v>624</v>
      </c>
      <c r="AA28" s="20">
        <f>AA8*AA9*Assumptions!$B$8</f>
        <v>644.80000000000007</v>
      </c>
      <c r="AB28" s="20">
        <f>AB8*AB9*Assumptions!$B$8</f>
        <v>624</v>
      </c>
      <c r="AC28" s="20">
        <f>AC8*AC9*Assumptions!$B$8</f>
        <v>644.80000000000007</v>
      </c>
      <c r="AD28" s="20">
        <f>AD8*AD9*Assumptions!$B$8</f>
        <v>644.80000000000007</v>
      </c>
      <c r="AE28" s="20">
        <f>AE8*AE9*Assumptions!$B$8</f>
        <v>603.20000000000005</v>
      </c>
      <c r="AF28" s="20">
        <f>AF8*AF9*Assumptions!$B$8</f>
        <v>644.80000000000007</v>
      </c>
      <c r="AG28" s="20">
        <f>AG8*AG9*Assumptions!$B$8</f>
        <v>624</v>
      </c>
      <c r="AH28" s="20">
        <f>AH8*AH9*Assumptions!$B$8</f>
        <v>644.80000000000007</v>
      </c>
      <c r="AI28" s="20">
        <f>AI8*AI9*Assumptions!$B$8</f>
        <v>624</v>
      </c>
      <c r="AJ28" s="20">
        <f>AJ8*AJ9*Assumptions!$B$8</f>
        <v>644.80000000000007</v>
      </c>
      <c r="AK28" s="20">
        <f>AK8*AK9*Assumptions!$B$8</f>
        <v>644.80000000000007</v>
      </c>
      <c r="AL28" s="20">
        <f>AL8*AL9*Assumptions!$B$8</f>
        <v>624</v>
      </c>
      <c r="AM28" s="20">
        <f>AM8*AM9*Assumptions!$B$8</f>
        <v>644.80000000000007</v>
      </c>
      <c r="AN28" s="20">
        <f>AN8*AN9*Assumptions!$B$8</f>
        <v>624</v>
      </c>
      <c r="AO28" s="20">
        <f>AO8*AO9*Assumptions!$B$8</f>
        <v>644.80000000000007</v>
      </c>
    </row>
    <row r="29" spans="1:41" x14ac:dyDescent="0.2">
      <c r="B29" t="s">
        <v>68</v>
      </c>
      <c r="E29" s="20">
        <f>MIN(E18,E20)*Assumptions!$B$9</f>
        <v>3352.5</v>
      </c>
      <c r="F29" s="20">
        <f>MIN(F18,F20)*Assumptions!$B$9</f>
        <v>3951.3928571428573</v>
      </c>
      <c r="G29" s="20">
        <f>MIN(G18,G20)*Assumptions!$B$9</f>
        <v>3569</v>
      </c>
      <c r="H29" s="20">
        <f>MIN(H18,H20)*Assumptions!$B$9</f>
        <v>3951.3928571428573</v>
      </c>
      <c r="I29" s="20">
        <f>MIN(I18,I20)*Assumptions!$B$9</f>
        <v>3823.9285714285716</v>
      </c>
      <c r="J29" s="20">
        <f>MIN(J18,J20)*Assumptions!$B$9</f>
        <v>3951.3928571428573</v>
      </c>
      <c r="K29" s="20">
        <f>MIN(K18,K20)*Assumptions!$B$9</f>
        <v>3823.9285714285716</v>
      </c>
      <c r="L29" s="20">
        <f>MIN(L18,L20)*Assumptions!$B$9</f>
        <v>3951.3928571428573</v>
      </c>
      <c r="M29" s="20">
        <f>MIN(M18,M20)*Assumptions!$B$9</f>
        <v>3951.3928571428573</v>
      </c>
      <c r="N29" s="20">
        <f>MIN(N18,N20)*Assumptions!$B$9</f>
        <v>3823.9285714285716</v>
      </c>
      <c r="O29" s="20">
        <f>MIN(O18,O20)*Assumptions!$B$9</f>
        <v>4253.6428571428578</v>
      </c>
      <c r="P29" s="20">
        <f>MIN(P18,P20)*Assumptions!$B$9</f>
        <v>4116.4285714285716</v>
      </c>
      <c r="Q29" s="20">
        <f>MIN(Q18,Q20)*Assumptions!$B$9</f>
        <v>4253.6428571428578</v>
      </c>
      <c r="R29" s="20">
        <f>MIN(R18,R20)*Assumptions!$B$9</f>
        <v>4253.6428571428578</v>
      </c>
      <c r="S29" s="20">
        <f>MIN(S18,S20)*Assumptions!$B$9</f>
        <v>3842.0000000000005</v>
      </c>
      <c r="T29" s="20">
        <f>MIN(T18,T20)*Assumptions!$B$9</f>
        <v>4253.6428571428578</v>
      </c>
      <c r="U29" s="20">
        <f>MIN(U18,U20)*Assumptions!$B$9</f>
        <v>4116.4285714285716</v>
      </c>
      <c r="V29" s="20">
        <f>MIN(V18,V20)*Assumptions!$B$9</f>
        <v>4253.6428571428578</v>
      </c>
      <c r="W29" s="20">
        <f>MIN(W18,W20)*Assumptions!$B$9</f>
        <v>4116.4285714285716</v>
      </c>
      <c r="X29" s="20">
        <f>MIN(X18,X20)*Assumptions!$B$9</f>
        <v>4253.6428571428578</v>
      </c>
      <c r="Y29" s="20">
        <f>MIN(Y18,Y20)*Assumptions!$B$9</f>
        <v>4253.6428571428578</v>
      </c>
      <c r="Z29" s="20">
        <f>MIN(Z18,Z20)*Assumptions!$B$9</f>
        <v>4116.4285714285716</v>
      </c>
      <c r="AA29" s="20">
        <f>MIN(AA18,AA20)*Assumptions!$B$9</f>
        <v>4253.6428571428578</v>
      </c>
      <c r="AB29" s="20">
        <f>MIN(AB18,AB20)*Assumptions!$B$9</f>
        <v>4116.4285714285716</v>
      </c>
      <c r="AC29" s="20">
        <f>MIN(AC18,AC20)*Assumptions!$B$9</f>
        <v>4253.6428571428578</v>
      </c>
      <c r="AD29" s="20">
        <f>MIN(AD18,AD20)*Assumptions!$B$9</f>
        <v>4253.6428571428578</v>
      </c>
      <c r="AE29" s="20">
        <f>MIN(AE18,AE20)*Assumptions!$B$9</f>
        <v>3979.2142857142858</v>
      </c>
      <c r="AF29" s="20">
        <f>MIN(AF18,AF20)*Assumptions!$B$9</f>
        <v>4253.6428571428578</v>
      </c>
      <c r="AG29" s="20">
        <f>MIN(AG18,AG20)*Assumptions!$B$9</f>
        <v>4116.4285714285716</v>
      </c>
      <c r="AH29" s="20">
        <f>MIN(AH18,AH20)*Assumptions!$B$9</f>
        <v>4253.6428571428578</v>
      </c>
      <c r="AI29" s="20">
        <f>MIN(AI18,AI20)*Assumptions!$B$9</f>
        <v>4116.4285714285716</v>
      </c>
      <c r="AJ29" s="20">
        <f>MIN(AJ18,AJ20)*Assumptions!$B$9</f>
        <v>4253.6428571428578</v>
      </c>
      <c r="AK29" s="20">
        <f>MIN(AK18,AK20)*Assumptions!$B$9</f>
        <v>4253.6428571428578</v>
      </c>
      <c r="AL29" s="20">
        <f>MIN(AL18,AL20)*Assumptions!$B$9</f>
        <v>4116.4285714285716</v>
      </c>
      <c r="AM29" s="20">
        <f>MIN(AM18,AM20)*Assumptions!$B$9</f>
        <v>4253.6428571428578</v>
      </c>
      <c r="AN29" s="20">
        <f>MIN(AN18,AN20)*Assumptions!$B$9</f>
        <v>4116.4285714285716</v>
      </c>
      <c r="AO29" s="20">
        <f>MIN(AO18,AO20)*Assumptions!$B$9</f>
        <v>4253.6428571428578</v>
      </c>
    </row>
    <row r="30" spans="1:41" x14ac:dyDescent="0.2">
      <c r="B30" t="s">
        <v>69</v>
      </c>
      <c r="E30" s="21">
        <v>24000</v>
      </c>
      <c r="F30" s="21">
        <v>24000</v>
      </c>
      <c r="G30" s="21">
        <v>24000</v>
      </c>
      <c r="H30" s="21">
        <v>24000</v>
      </c>
      <c r="I30" s="21">
        <v>24000</v>
      </c>
      <c r="J30" s="21">
        <v>24000</v>
      </c>
      <c r="K30" s="21">
        <v>24000</v>
      </c>
      <c r="L30" s="21">
        <v>24000</v>
      </c>
      <c r="M30" s="21">
        <v>24000</v>
      </c>
      <c r="N30" s="21">
        <v>24000</v>
      </c>
      <c r="O30" s="21">
        <v>24000</v>
      </c>
      <c r="P30" s="21">
        <v>24000</v>
      </c>
      <c r="Q30" s="21">
        <v>24000</v>
      </c>
      <c r="R30" s="21">
        <v>24000</v>
      </c>
      <c r="S30" s="21">
        <v>24000</v>
      </c>
      <c r="T30" s="21">
        <v>24000</v>
      </c>
      <c r="U30" s="21">
        <v>24000</v>
      </c>
      <c r="V30" s="21">
        <v>24000</v>
      </c>
      <c r="W30" s="21">
        <v>24000</v>
      </c>
      <c r="X30" s="21">
        <v>24000</v>
      </c>
      <c r="Y30" s="21">
        <v>24000</v>
      </c>
      <c r="Z30" s="21">
        <v>24000</v>
      </c>
      <c r="AA30" s="21">
        <v>24000</v>
      </c>
      <c r="AB30" s="21">
        <v>24000</v>
      </c>
      <c r="AC30" s="21">
        <v>24000</v>
      </c>
      <c r="AD30" s="21">
        <v>24000</v>
      </c>
      <c r="AE30" s="21">
        <v>24000</v>
      </c>
      <c r="AF30" s="21">
        <v>24000</v>
      </c>
      <c r="AG30" s="21">
        <v>24000</v>
      </c>
      <c r="AH30" s="21">
        <v>24000</v>
      </c>
      <c r="AI30" s="21">
        <v>24000</v>
      </c>
      <c r="AJ30" s="21">
        <v>24000</v>
      </c>
      <c r="AK30" s="21">
        <v>24000</v>
      </c>
      <c r="AL30" s="21">
        <v>24000</v>
      </c>
      <c r="AM30" s="21">
        <v>24000</v>
      </c>
      <c r="AN30" s="21">
        <v>24000</v>
      </c>
      <c r="AO30" s="21">
        <v>24000</v>
      </c>
    </row>
    <row r="31" spans="1:41" x14ac:dyDescent="0.2">
      <c r="B31" t="s">
        <v>80</v>
      </c>
      <c r="E31" s="20">
        <f>SUM(E28:E30)</f>
        <v>27664.5</v>
      </c>
      <c r="F31" s="20">
        <f t="shared" ref="F31:U31" si="38">SUM(F28:F30)</f>
        <v>28434.992857142857</v>
      </c>
      <c r="G31" s="20">
        <f t="shared" si="38"/>
        <v>28005.8</v>
      </c>
      <c r="H31" s="20">
        <f t="shared" si="38"/>
        <v>28434.992857142857</v>
      </c>
      <c r="I31" s="20">
        <f t="shared" si="38"/>
        <v>28291.928571428572</v>
      </c>
      <c r="J31" s="20">
        <f t="shared" si="38"/>
        <v>28434.992857142857</v>
      </c>
      <c r="K31" s="20">
        <f t="shared" si="38"/>
        <v>28291.928571428572</v>
      </c>
      <c r="L31" s="20">
        <f t="shared" si="38"/>
        <v>28434.992857142857</v>
      </c>
      <c r="M31" s="20">
        <f t="shared" si="38"/>
        <v>28434.992857142857</v>
      </c>
      <c r="N31" s="20">
        <f t="shared" si="38"/>
        <v>28291.928571428572</v>
      </c>
      <c r="O31" s="20">
        <f t="shared" si="38"/>
        <v>28898.442857142858</v>
      </c>
      <c r="P31" s="20">
        <f t="shared" si="38"/>
        <v>28740.428571428572</v>
      </c>
      <c r="Q31" s="20">
        <f t="shared" si="38"/>
        <v>28898.442857142858</v>
      </c>
      <c r="R31" s="20">
        <f t="shared" si="38"/>
        <v>28898.442857142858</v>
      </c>
      <c r="S31" s="20">
        <f t="shared" si="38"/>
        <v>28424.400000000001</v>
      </c>
      <c r="T31" s="20">
        <f t="shared" si="38"/>
        <v>28898.442857142858</v>
      </c>
      <c r="U31" s="20">
        <f t="shared" si="38"/>
        <v>28740.428571428572</v>
      </c>
      <c r="V31" s="20">
        <f t="shared" ref="V31" si="39">SUM(V28:V30)</f>
        <v>28898.442857142858</v>
      </c>
      <c r="W31" s="20">
        <f t="shared" ref="W31" si="40">SUM(W28:W30)</f>
        <v>28740.428571428572</v>
      </c>
      <c r="X31" s="20">
        <f t="shared" ref="X31" si="41">SUM(X28:X30)</f>
        <v>28898.442857142858</v>
      </c>
      <c r="Y31" s="20">
        <f t="shared" ref="Y31" si="42">SUM(Y28:Y30)</f>
        <v>28898.442857142858</v>
      </c>
      <c r="Z31" s="20">
        <f t="shared" ref="Z31" si="43">SUM(Z28:Z30)</f>
        <v>28740.428571428572</v>
      </c>
      <c r="AA31" s="20">
        <f t="shared" ref="AA31" si="44">SUM(AA28:AA30)</f>
        <v>28898.442857142858</v>
      </c>
      <c r="AB31" s="20">
        <f t="shared" ref="AB31" si="45">SUM(AB28:AB30)</f>
        <v>28740.428571428572</v>
      </c>
      <c r="AC31" s="20">
        <f t="shared" ref="AC31" si="46">SUM(AC28:AC30)</f>
        <v>28898.442857142858</v>
      </c>
      <c r="AD31" s="20">
        <f t="shared" ref="AD31" si="47">SUM(AD28:AD30)</f>
        <v>28898.442857142858</v>
      </c>
      <c r="AE31" s="20">
        <f t="shared" ref="AE31" si="48">SUM(AE28:AE30)</f>
        <v>28582.414285714287</v>
      </c>
      <c r="AF31" s="20">
        <f t="shared" ref="AF31" si="49">SUM(AF28:AF30)</f>
        <v>28898.442857142858</v>
      </c>
      <c r="AG31" s="20">
        <f t="shared" ref="AG31" si="50">SUM(AG28:AG30)</f>
        <v>28740.428571428572</v>
      </c>
      <c r="AH31" s="20">
        <f t="shared" ref="AH31" si="51">SUM(AH28:AH30)</f>
        <v>28898.442857142858</v>
      </c>
      <c r="AI31" s="20">
        <f t="shared" ref="AI31" si="52">SUM(AI28:AI30)</f>
        <v>28740.428571428572</v>
      </c>
      <c r="AJ31" s="20">
        <f t="shared" ref="AJ31" si="53">SUM(AJ28:AJ30)</f>
        <v>28898.442857142858</v>
      </c>
      <c r="AK31" s="20">
        <f t="shared" ref="AK31" si="54">SUM(AK28:AK30)</f>
        <v>28898.442857142858</v>
      </c>
      <c r="AL31" s="20">
        <f t="shared" ref="AL31" si="55">SUM(AL28:AL30)</f>
        <v>28740.428571428572</v>
      </c>
      <c r="AM31" s="20">
        <f t="shared" ref="AM31" si="56">SUM(AM28:AM30)</f>
        <v>28898.442857142858</v>
      </c>
      <c r="AN31" s="20">
        <f t="shared" ref="AN31" si="57">SUM(AN28:AN30)</f>
        <v>28740.428571428572</v>
      </c>
      <c r="AO31" s="20">
        <f t="shared" ref="AO31" si="58">SUM(AO28:AO30)</f>
        <v>28898.442857142858</v>
      </c>
    </row>
    <row r="32" spans="1:41" x14ac:dyDescent="0.2">
      <c r="B32" s="1"/>
    </row>
    <row r="33" spans="1:42" s="24" customFormat="1" x14ac:dyDescent="0.2">
      <c r="B33" s="24" t="s">
        <v>81</v>
      </c>
      <c r="E33" s="24">
        <f>Assumptions!B11</f>
        <v>6</v>
      </c>
      <c r="F33" s="24">
        <f>E33</f>
        <v>6</v>
      </c>
      <c r="G33" s="24">
        <f t="shared" ref="G33:U33" si="59">F33</f>
        <v>6</v>
      </c>
      <c r="H33" s="24">
        <f t="shared" si="59"/>
        <v>6</v>
      </c>
      <c r="I33" s="24">
        <f t="shared" si="59"/>
        <v>6</v>
      </c>
      <c r="J33" s="24">
        <f t="shared" si="59"/>
        <v>6</v>
      </c>
      <c r="K33" s="24">
        <f t="shared" si="59"/>
        <v>6</v>
      </c>
      <c r="L33" s="24">
        <f t="shared" si="59"/>
        <v>6</v>
      </c>
      <c r="M33" s="24">
        <f t="shared" si="59"/>
        <v>6</v>
      </c>
      <c r="N33" s="24">
        <f t="shared" si="59"/>
        <v>6</v>
      </c>
      <c r="O33" s="24">
        <f t="shared" si="59"/>
        <v>6</v>
      </c>
      <c r="P33" s="24">
        <f t="shared" si="59"/>
        <v>6</v>
      </c>
      <c r="Q33" s="24">
        <f t="shared" si="59"/>
        <v>6</v>
      </c>
      <c r="R33" s="24">
        <f t="shared" si="59"/>
        <v>6</v>
      </c>
      <c r="S33" s="24">
        <f t="shared" si="59"/>
        <v>6</v>
      </c>
      <c r="T33" s="24">
        <f t="shared" si="59"/>
        <v>6</v>
      </c>
      <c r="U33" s="24">
        <f t="shared" si="59"/>
        <v>6</v>
      </c>
      <c r="V33" s="24">
        <f t="shared" ref="V33:AO33" si="60">U33</f>
        <v>6</v>
      </c>
      <c r="W33" s="24">
        <f t="shared" si="60"/>
        <v>6</v>
      </c>
      <c r="X33" s="24">
        <f t="shared" si="60"/>
        <v>6</v>
      </c>
      <c r="Y33" s="24">
        <f t="shared" si="60"/>
        <v>6</v>
      </c>
      <c r="Z33" s="24">
        <f t="shared" si="60"/>
        <v>6</v>
      </c>
      <c r="AA33" s="24">
        <f t="shared" si="60"/>
        <v>6</v>
      </c>
      <c r="AB33" s="24">
        <f t="shared" si="60"/>
        <v>6</v>
      </c>
      <c r="AC33" s="24">
        <f t="shared" si="60"/>
        <v>6</v>
      </c>
      <c r="AD33" s="24">
        <f t="shared" si="60"/>
        <v>6</v>
      </c>
      <c r="AE33" s="24">
        <f t="shared" si="60"/>
        <v>6</v>
      </c>
      <c r="AF33" s="24">
        <f t="shared" si="60"/>
        <v>6</v>
      </c>
      <c r="AG33" s="24">
        <f t="shared" si="60"/>
        <v>6</v>
      </c>
      <c r="AH33" s="24">
        <f t="shared" si="60"/>
        <v>6</v>
      </c>
      <c r="AI33" s="24">
        <f t="shared" si="60"/>
        <v>6</v>
      </c>
      <c r="AJ33" s="24">
        <f t="shared" si="60"/>
        <v>6</v>
      </c>
      <c r="AK33" s="24">
        <f t="shared" si="60"/>
        <v>6</v>
      </c>
      <c r="AL33" s="24">
        <f t="shared" si="60"/>
        <v>6</v>
      </c>
      <c r="AM33" s="24">
        <f t="shared" si="60"/>
        <v>6</v>
      </c>
      <c r="AN33" s="24">
        <f t="shared" si="60"/>
        <v>6</v>
      </c>
      <c r="AO33" s="24">
        <f t="shared" si="60"/>
        <v>6</v>
      </c>
    </row>
    <row r="34" spans="1:42" x14ac:dyDescent="0.2">
      <c r="B34" s="1"/>
    </row>
    <row r="35" spans="1:42" x14ac:dyDescent="0.2">
      <c r="B35" t="s">
        <v>1</v>
      </c>
      <c r="E35" s="10">
        <f>E33*E31</f>
        <v>165987</v>
      </c>
      <c r="F35" s="10">
        <f t="shared" ref="F35:U35" si="61">F33*F31</f>
        <v>170609.95714285714</v>
      </c>
      <c r="G35" s="10">
        <f t="shared" si="61"/>
        <v>168034.8</v>
      </c>
      <c r="H35" s="10">
        <f t="shared" si="61"/>
        <v>170609.95714285714</v>
      </c>
      <c r="I35" s="10">
        <f t="shared" si="61"/>
        <v>169751.57142857142</v>
      </c>
      <c r="J35" s="10">
        <f t="shared" si="61"/>
        <v>170609.95714285714</v>
      </c>
      <c r="K35" s="10">
        <f t="shared" si="61"/>
        <v>169751.57142857142</v>
      </c>
      <c r="L35" s="10">
        <f t="shared" si="61"/>
        <v>170609.95714285714</v>
      </c>
      <c r="M35" s="10">
        <f t="shared" si="61"/>
        <v>170609.95714285714</v>
      </c>
      <c r="N35" s="10">
        <f t="shared" si="61"/>
        <v>169751.57142857142</v>
      </c>
      <c r="O35" s="10">
        <f t="shared" si="61"/>
        <v>173390.65714285715</v>
      </c>
      <c r="P35" s="10">
        <f t="shared" si="61"/>
        <v>172442.57142857142</v>
      </c>
      <c r="Q35" s="10">
        <f t="shared" si="61"/>
        <v>173390.65714285715</v>
      </c>
      <c r="R35" s="10">
        <f t="shared" si="61"/>
        <v>173390.65714285715</v>
      </c>
      <c r="S35" s="10">
        <f t="shared" si="61"/>
        <v>170546.40000000002</v>
      </c>
      <c r="T35" s="10">
        <f t="shared" si="61"/>
        <v>173390.65714285715</v>
      </c>
      <c r="U35" s="10">
        <f t="shared" si="61"/>
        <v>172442.57142857142</v>
      </c>
      <c r="V35" s="10">
        <f t="shared" ref="V35:AO35" si="62">V33*V31</f>
        <v>173390.65714285715</v>
      </c>
      <c r="W35" s="10">
        <f t="shared" si="62"/>
        <v>172442.57142857142</v>
      </c>
      <c r="X35" s="10">
        <f t="shared" si="62"/>
        <v>173390.65714285715</v>
      </c>
      <c r="Y35" s="10">
        <f t="shared" si="62"/>
        <v>173390.65714285715</v>
      </c>
      <c r="Z35" s="10">
        <f t="shared" si="62"/>
        <v>172442.57142857142</v>
      </c>
      <c r="AA35" s="10">
        <f t="shared" si="62"/>
        <v>173390.65714285715</v>
      </c>
      <c r="AB35" s="10">
        <f t="shared" si="62"/>
        <v>172442.57142857142</v>
      </c>
      <c r="AC35" s="10">
        <f t="shared" si="62"/>
        <v>173390.65714285715</v>
      </c>
      <c r="AD35" s="10">
        <f t="shared" si="62"/>
        <v>173390.65714285715</v>
      </c>
      <c r="AE35" s="10">
        <f t="shared" si="62"/>
        <v>171494.48571428572</v>
      </c>
      <c r="AF35" s="10">
        <f t="shared" si="62"/>
        <v>173390.65714285715</v>
      </c>
      <c r="AG35" s="10">
        <f t="shared" si="62"/>
        <v>172442.57142857142</v>
      </c>
      <c r="AH35" s="10">
        <f t="shared" si="62"/>
        <v>173390.65714285715</v>
      </c>
      <c r="AI35" s="10">
        <f t="shared" si="62"/>
        <v>172442.57142857142</v>
      </c>
      <c r="AJ35" s="10">
        <f t="shared" si="62"/>
        <v>173390.65714285715</v>
      </c>
      <c r="AK35" s="10">
        <f t="shared" si="62"/>
        <v>173390.65714285715</v>
      </c>
      <c r="AL35" s="10">
        <f t="shared" si="62"/>
        <v>172442.57142857142</v>
      </c>
      <c r="AM35" s="10">
        <f t="shared" si="62"/>
        <v>173390.65714285715</v>
      </c>
      <c r="AN35" s="10">
        <f t="shared" si="62"/>
        <v>172442.57142857142</v>
      </c>
      <c r="AO35" s="10">
        <f t="shared" si="62"/>
        <v>173390.65714285715</v>
      </c>
    </row>
    <row r="37" spans="1:42" x14ac:dyDescent="0.2">
      <c r="B37" t="s">
        <v>3</v>
      </c>
    </row>
    <row r="38" spans="1:42" x14ac:dyDescent="0.2"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2" x14ac:dyDescent="0.2">
      <c r="B39" t="s">
        <v>5</v>
      </c>
    </row>
    <row r="40" spans="1:42" x14ac:dyDescent="0.2">
      <c r="AP40" t="s">
        <v>126</v>
      </c>
    </row>
    <row r="41" spans="1:42" x14ac:dyDescent="0.2">
      <c r="B41" s="2" t="s">
        <v>6</v>
      </c>
      <c r="E41" s="25">
        <f>E35+E24+E12+E39</f>
        <v>200799</v>
      </c>
      <c r="F41" s="25">
        <f t="shared" ref="F41:U41" si="63">F35+F24+F12+F39</f>
        <v>218592.64285714284</v>
      </c>
      <c r="G41" s="25">
        <f t="shared" si="63"/>
        <v>211374</v>
      </c>
      <c r="H41" s="25">
        <f t="shared" si="63"/>
        <v>218592.64285714284</v>
      </c>
      <c r="I41" s="25">
        <f t="shared" si="63"/>
        <v>216186.42857142858</v>
      </c>
      <c r="J41" s="25">
        <f t="shared" si="63"/>
        <v>218592.64285714284</v>
      </c>
      <c r="K41" s="25">
        <f t="shared" si="63"/>
        <v>216186.42857142858</v>
      </c>
      <c r="L41" s="25">
        <f t="shared" si="63"/>
        <v>218592.64285714284</v>
      </c>
      <c r="M41" s="25">
        <f t="shared" si="63"/>
        <v>218592.64285714284</v>
      </c>
      <c r="N41" s="25">
        <f t="shared" si="63"/>
        <v>216186.42857142858</v>
      </c>
      <c r="O41" s="25">
        <f t="shared" si="63"/>
        <v>232496.14285714287</v>
      </c>
      <c r="P41" s="25">
        <f t="shared" si="63"/>
        <v>229641.42857142858</v>
      </c>
      <c r="Q41" s="25">
        <f t="shared" si="63"/>
        <v>232496.14285714287</v>
      </c>
      <c r="R41" s="25">
        <f t="shared" si="63"/>
        <v>232496.14285714287</v>
      </c>
      <c r="S41" s="25">
        <f t="shared" si="63"/>
        <v>223932.00000000003</v>
      </c>
      <c r="T41" s="25">
        <f t="shared" si="63"/>
        <v>232496.14285714287</v>
      </c>
      <c r="U41" s="25">
        <f t="shared" si="63"/>
        <v>229641.42857142858</v>
      </c>
      <c r="V41" s="25">
        <f t="shared" ref="V41:AO41" si="64">V35+V24+V12+V39</f>
        <v>232496.14285714287</v>
      </c>
      <c r="W41" s="25">
        <f t="shared" si="64"/>
        <v>229641.42857142858</v>
      </c>
      <c r="X41" s="25">
        <f t="shared" si="64"/>
        <v>232496.14285714287</v>
      </c>
      <c r="Y41" s="25">
        <f t="shared" si="64"/>
        <v>232496.14285714287</v>
      </c>
      <c r="Z41" s="25">
        <f t="shared" si="64"/>
        <v>229641.42857142858</v>
      </c>
      <c r="AA41" s="25">
        <f t="shared" si="64"/>
        <v>232496.14285714287</v>
      </c>
      <c r="AB41" s="25">
        <f t="shared" si="64"/>
        <v>229641.42857142858</v>
      </c>
      <c r="AC41" s="25">
        <f t="shared" si="64"/>
        <v>232496.14285714287</v>
      </c>
      <c r="AD41" s="25">
        <f t="shared" si="64"/>
        <v>232496.14285714287</v>
      </c>
      <c r="AE41" s="25">
        <f t="shared" si="64"/>
        <v>226786.71428571429</v>
      </c>
      <c r="AF41" s="25">
        <f t="shared" si="64"/>
        <v>232496.14285714287</v>
      </c>
      <c r="AG41" s="25">
        <f t="shared" si="64"/>
        <v>229641.42857142858</v>
      </c>
      <c r="AH41" s="25">
        <f t="shared" si="64"/>
        <v>232496.14285714287</v>
      </c>
      <c r="AI41" s="25">
        <f t="shared" si="64"/>
        <v>229641.42857142858</v>
      </c>
      <c r="AJ41" s="25">
        <f t="shared" si="64"/>
        <v>232496.14285714287</v>
      </c>
      <c r="AK41" s="25">
        <f t="shared" si="64"/>
        <v>232496.14285714287</v>
      </c>
      <c r="AL41" s="25">
        <f t="shared" si="64"/>
        <v>229641.42857142858</v>
      </c>
      <c r="AM41" s="25">
        <f t="shared" si="64"/>
        <v>232496.14285714287</v>
      </c>
      <c r="AN41" s="25">
        <f t="shared" si="64"/>
        <v>229641.42857142858</v>
      </c>
      <c r="AO41" s="25">
        <f t="shared" si="64"/>
        <v>232496.14285714287</v>
      </c>
    </row>
    <row r="43" spans="1:42" x14ac:dyDescent="0.2">
      <c r="A43" s="2" t="s">
        <v>56</v>
      </c>
    </row>
    <row r="44" spans="1:42" x14ac:dyDescent="0.2">
      <c r="B44" t="s">
        <v>4</v>
      </c>
      <c r="D44" s="7">
        <f>1-D52</f>
        <v>0</v>
      </c>
      <c r="E44" s="10">
        <f>$D44*-E12</f>
        <v>0</v>
      </c>
      <c r="F44" s="10">
        <f t="shared" ref="F44:U44" si="65">$D44*-F12</f>
        <v>0</v>
      </c>
      <c r="G44" s="10">
        <f t="shared" si="65"/>
        <v>0</v>
      </c>
      <c r="H44" s="10">
        <f t="shared" si="65"/>
        <v>0</v>
      </c>
      <c r="I44" s="10">
        <f t="shared" si="65"/>
        <v>0</v>
      </c>
      <c r="J44" s="10">
        <f t="shared" si="65"/>
        <v>0</v>
      </c>
      <c r="K44" s="10">
        <f t="shared" si="65"/>
        <v>0</v>
      </c>
      <c r="L44" s="10">
        <f t="shared" si="65"/>
        <v>0</v>
      </c>
      <c r="M44" s="10">
        <f t="shared" si="65"/>
        <v>0</v>
      </c>
      <c r="N44" s="10">
        <f t="shared" si="65"/>
        <v>0</v>
      </c>
      <c r="O44" s="10">
        <f t="shared" si="65"/>
        <v>0</v>
      </c>
      <c r="P44" s="10">
        <f t="shared" si="65"/>
        <v>0</v>
      </c>
      <c r="Q44" s="10">
        <f t="shared" si="65"/>
        <v>0</v>
      </c>
      <c r="R44" s="10">
        <f t="shared" si="65"/>
        <v>0</v>
      </c>
      <c r="S44" s="10">
        <f t="shared" si="65"/>
        <v>0</v>
      </c>
      <c r="T44" s="10">
        <f t="shared" si="65"/>
        <v>0</v>
      </c>
      <c r="U44" s="10">
        <f t="shared" si="65"/>
        <v>0</v>
      </c>
      <c r="V44" s="10">
        <f t="shared" ref="V44:AO44" si="66">$D44*-V12</f>
        <v>0</v>
      </c>
      <c r="W44" s="10">
        <f t="shared" si="66"/>
        <v>0</v>
      </c>
      <c r="X44" s="10">
        <f t="shared" si="66"/>
        <v>0</v>
      </c>
      <c r="Y44" s="10">
        <f t="shared" si="66"/>
        <v>0</v>
      </c>
      <c r="Z44" s="10">
        <f t="shared" si="66"/>
        <v>0</v>
      </c>
      <c r="AA44" s="10">
        <f t="shared" si="66"/>
        <v>0</v>
      </c>
      <c r="AB44" s="10">
        <f t="shared" si="66"/>
        <v>0</v>
      </c>
      <c r="AC44" s="10">
        <f t="shared" si="66"/>
        <v>0</v>
      </c>
      <c r="AD44" s="10">
        <f t="shared" si="66"/>
        <v>0</v>
      </c>
      <c r="AE44" s="10">
        <f t="shared" si="66"/>
        <v>0</v>
      </c>
      <c r="AF44" s="10">
        <f t="shared" si="66"/>
        <v>0</v>
      </c>
      <c r="AG44" s="10">
        <f t="shared" si="66"/>
        <v>0</v>
      </c>
      <c r="AH44" s="10">
        <f t="shared" si="66"/>
        <v>0</v>
      </c>
      <c r="AI44" s="10">
        <f t="shared" si="66"/>
        <v>0</v>
      </c>
      <c r="AJ44" s="10">
        <f t="shared" si="66"/>
        <v>0</v>
      </c>
      <c r="AK44" s="10">
        <f t="shared" si="66"/>
        <v>0</v>
      </c>
      <c r="AL44" s="10">
        <f t="shared" si="66"/>
        <v>0</v>
      </c>
      <c r="AM44" s="10">
        <f t="shared" si="66"/>
        <v>0</v>
      </c>
      <c r="AN44" s="10">
        <f t="shared" si="66"/>
        <v>0</v>
      </c>
      <c r="AO44" s="10">
        <f t="shared" si="66"/>
        <v>0</v>
      </c>
    </row>
    <row r="45" spans="1:42" x14ac:dyDescent="0.2">
      <c r="B45" t="s">
        <v>2</v>
      </c>
      <c r="D45" s="7">
        <f t="shared" ref="D45:D48" si="67">1-D53</f>
        <v>0.35</v>
      </c>
      <c r="E45" s="10">
        <f>$D45*-E24</f>
        <v>-5632.2</v>
      </c>
      <c r="F45" s="10">
        <f t="shared" ref="F45:U45" si="68">$D45*-F24</f>
        <v>-6638.34</v>
      </c>
      <c r="G45" s="10">
        <f t="shared" si="68"/>
        <v>-5995.9199999999983</v>
      </c>
      <c r="H45" s="10">
        <f t="shared" si="68"/>
        <v>-6638.34</v>
      </c>
      <c r="I45" s="10">
        <f t="shared" si="68"/>
        <v>-6424.2000000000007</v>
      </c>
      <c r="J45" s="10">
        <f t="shared" si="68"/>
        <v>-6638.34</v>
      </c>
      <c r="K45" s="10">
        <f t="shared" si="68"/>
        <v>-6424.2000000000007</v>
      </c>
      <c r="L45" s="10">
        <f t="shared" si="68"/>
        <v>-6638.34</v>
      </c>
      <c r="M45" s="10">
        <f t="shared" si="68"/>
        <v>-6638.34</v>
      </c>
      <c r="N45" s="10">
        <f t="shared" si="68"/>
        <v>-6424.2000000000007</v>
      </c>
      <c r="O45" s="10">
        <f t="shared" si="68"/>
        <v>-7146.12</v>
      </c>
      <c r="P45" s="10">
        <f t="shared" si="68"/>
        <v>-6915.6</v>
      </c>
      <c r="Q45" s="10">
        <f t="shared" si="68"/>
        <v>-7146.12</v>
      </c>
      <c r="R45" s="10">
        <f t="shared" si="68"/>
        <v>-7146.12</v>
      </c>
      <c r="S45" s="10">
        <f t="shared" si="68"/>
        <v>-6454.56</v>
      </c>
      <c r="T45" s="10">
        <f t="shared" si="68"/>
        <v>-7146.12</v>
      </c>
      <c r="U45" s="10">
        <f t="shared" si="68"/>
        <v>-6915.6</v>
      </c>
      <c r="V45" s="10">
        <f t="shared" ref="V45:AO45" si="69">$D45*-V24</f>
        <v>-7146.12</v>
      </c>
      <c r="W45" s="10">
        <f t="shared" si="69"/>
        <v>-6915.6</v>
      </c>
      <c r="X45" s="10">
        <f t="shared" si="69"/>
        <v>-7146.12</v>
      </c>
      <c r="Y45" s="10">
        <f t="shared" si="69"/>
        <v>-7146.12</v>
      </c>
      <c r="Z45" s="10">
        <f t="shared" si="69"/>
        <v>-6915.6</v>
      </c>
      <c r="AA45" s="10">
        <f t="shared" si="69"/>
        <v>-7146.12</v>
      </c>
      <c r="AB45" s="10">
        <f t="shared" si="69"/>
        <v>-6915.6</v>
      </c>
      <c r="AC45" s="10">
        <f t="shared" si="69"/>
        <v>-7146.12</v>
      </c>
      <c r="AD45" s="10">
        <f t="shared" si="69"/>
        <v>-7146.12</v>
      </c>
      <c r="AE45" s="10">
        <f t="shared" si="69"/>
        <v>-6685.08</v>
      </c>
      <c r="AF45" s="10">
        <f t="shared" si="69"/>
        <v>-7146.12</v>
      </c>
      <c r="AG45" s="10">
        <f t="shared" si="69"/>
        <v>-6915.6</v>
      </c>
      <c r="AH45" s="10">
        <f t="shared" si="69"/>
        <v>-7146.12</v>
      </c>
      <c r="AI45" s="10">
        <f t="shared" si="69"/>
        <v>-6915.6</v>
      </c>
      <c r="AJ45" s="10">
        <f t="shared" si="69"/>
        <v>-7146.12</v>
      </c>
      <c r="AK45" s="10">
        <f t="shared" si="69"/>
        <v>-7146.12</v>
      </c>
      <c r="AL45" s="10">
        <f t="shared" si="69"/>
        <v>-6915.6</v>
      </c>
      <c r="AM45" s="10">
        <f t="shared" si="69"/>
        <v>-7146.12</v>
      </c>
      <c r="AN45" s="10">
        <f t="shared" si="69"/>
        <v>-6915.6</v>
      </c>
      <c r="AO45" s="10">
        <f t="shared" si="69"/>
        <v>-7146.12</v>
      </c>
    </row>
    <row r="46" spans="1:42" x14ac:dyDescent="0.2">
      <c r="B46" t="s">
        <v>1</v>
      </c>
      <c r="D46" s="7">
        <f t="shared" si="67"/>
        <v>0.35</v>
      </c>
      <c r="E46" s="10">
        <f>$D46*-E35</f>
        <v>-58095.45</v>
      </c>
      <c r="F46" s="10">
        <f t="shared" ref="F46:U46" si="70">$D46*-F35</f>
        <v>-59713.484999999993</v>
      </c>
      <c r="G46" s="10">
        <f t="shared" si="70"/>
        <v>-58812.179999999993</v>
      </c>
      <c r="H46" s="10">
        <f t="shared" si="70"/>
        <v>-59713.484999999993</v>
      </c>
      <c r="I46" s="10">
        <f t="shared" si="70"/>
        <v>-59413.049999999996</v>
      </c>
      <c r="J46" s="10">
        <f t="shared" si="70"/>
        <v>-59713.484999999993</v>
      </c>
      <c r="K46" s="10">
        <f t="shared" si="70"/>
        <v>-59413.049999999996</v>
      </c>
      <c r="L46" s="10">
        <f t="shared" si="70"/>
        <v>-59713.484999999993</v>
      </c>
      <c r="M46" s="10">
        <f t="shared" si="70"/>
        <v>-59713.484999999993</v>
      </c>
      <c r="N46" s="10">
        <f t="shared" si="70"/>
        <v>-59413.049999999996</v>
      </c>
      <c r="O46" s="10">
        <f t="shared" si="70"/>
        <v>-60686.729999999996</v>
      </c>
      <c r="P46" s="10">
        <f t="shared" si="70"/>
        <v>-60354.899999999994</v>
      </c>
      <c r="Q46" s="10">
        <f t="shared" si="70"/>
        <v>-60686.729999999996</v>
      </c>
      <c r="R46" s="10">
        <f t="shared" si="70"/>
        <v>-60686.729999999996</v>
      </c>
      <c r="S46" s="10">
        <f t="shared" si="70"/>
        <v>-59691.240000000005</v>
      </c>
      <c r="T46" s="10">
        <f t="shared" si="70"/>
        <v>-60686.729999999996</v>
      </c>
      <c r="U46" s="10">
        <f t="shared" si="70"/>
        <v>-60354.899999999994</v>
      </c>
      <c r="V46" s="10">
        <f t="shared" ref="V46:AO46" si="71">$D46*-V35</f>
        <v>-60686.729999999996</v>
      </c>
      <c r="W46" s="10">
        <f t="shared" si="71"/>
        <v>-60354.899999999994</v>
      </c>
      <c r="X46" s="10">
        <f t="shared" si="71"/>
        <v>-60686.729999999996</v>
      </c>
      <c r="Y46" s="10">
        <f t="shared" si="71"/>
        <v>-60686.729999999996</v>
      </c>
      <c r="Z46" s="10">
        <f t="shared" si="71"/>
        <v>-60354.899999999994</v>
      </c>
      <c r="AA46" s="10">
        <f t="shared" si="71"/>
        <v>-60686.729999999996</v>
      </c>
      <c r="AB46" s="10">
        <f t="shared" si="71"/>
        <v>-60354.899999999994</v>
      </c>
      <c r="AC46" s="10">
        <f t="shared" si="71"/>
        <v>-60686.729999999996</v>
      </c>
      <c r="AD46" s="10">
        <f t="shared" si="71"/>
        <v>-60686.729999999996</v>
      </c>
      <c r="AE46" s="10">
        <f t="shared" si="71"/>
        <v>-60023.07</v>
      </c>
      <c r="AF46" s="10">
        <f t="shared" si="71"/>
        <v>-60686.729999999996</v>
      </c>
      <c r="AG46" s="10">
        <f t="shared" si="71"/>
        <v>-60354.899999999994</v>
      </c>
      <c r="AH46" s="10">
        <f t="shared" si="71"/>
        <v>-60686.729999999996</v>
      </c>
      <c r="AI46" s="10">
        <f t="shared" si="71"/>
        <v>-60354.899999999994</v>
      </c>
      <c r="AJ46" s="10">
        <f t="shared" si="71"/>
        <v>-60686.729999999996</v>
      </c>
      <c r="AK46" s="10">
        <f t="shared" si="71"/>
        <v>-60686.729999999996</v>
      </c>
      <c r="AL46" s="10">
        <f t="shared" si="71"/>
        <v>-60354.899999999994</v>
      </c>
      <c r="AM46" s="10">
        <f t="shared" si="71"/>
        <v>-60686.729999999996</v>
      </c>
      <c r="AN46" s="10">
        <f t="shared" si="71"/>
        <v>-60354.899999999994</v>
      </c>
      <c r="AO46" s="10">
        <f t="shared" si="71"/>
        <v>-60686.729999999996</v>
      </c>
    </row>
    <row r="47" spans="1:42" x14ac:dyDescent="0.2">
      <c r="B47" t="s">
        <v>3</v>
      </c>
      <c r="D47" s="7">
        <f t="shared" si="67"/>
        <v>0</v>
      </c>
      <c r="E47" s="10">
        <f>$D$47*-E37</f>
        <v>0</v>
      </c>
      <c r="F47" s="10">
        <f t="shared" ref="F47:U47" si="72">$D$47*-F37</f>
        <v>0</v>
      </c>
      <c r="G47" s="10">
        <f t="shared" si="72"/>
        <v>0</v>
      </c>
      <c r="H47" s="10">
        <f t="shared" si="72"/>
        <v>0</v>
      </c>
      <c r="I47" s="10">
        <f t="shared" si="72"/>
        <v>0</v>
      </c>
      <c r="J47" s="10">
        <f t="shared" si="72"/>
        <v>0</v>
      </c>
      <c r="K47" s="10">
        <f t="shared" si="72"/>
        <v>0</v>
      </c>
      <c r="L47" s="10">
        <f t="shared" si="72"/>
        <v>0</v>
      </c>
      <c r="M47" s="10">
        <f t="shared" si="72"/>
        <v>0</v>
      </c>
      <c r="N47" s="10">
        <f t="shared" si="72"/>
        <v>0</v>
      </c>
      <c r="O47" s="10">
        <f t="shared" si="72"/>
        <v>0</v>
      </c>
      <c r="P47" s="10">
        <f t="shared" si="72"/>
        <v>0</v>
      </c>
      <c r="Q47" s="10">
        <f t="shared" si="72"/>
        <v>0</v>
      </c>
      <c r="R47" s="10">
        <f t="shared" si="72"/>
        <v>0</v>
      </c>
      <c r="S47" s="10">
        <f t="shared" si="72"/>
        <v>0</v>
      </c>
      <c r="T47" s="10">
        <f t="shared" si="72"/>
        <v>0</v>
      </c>
      <c r="U47" s="10">
        <f t="shared" si="72"/>
        <v>0</v>
      </c>
      <c r="V47" s="10">
        <f t="shared" ref="V47:AO47" si="73">$D$47*-V37</f>
        <v>0</v>
      </c>
      <c r="W47" s="10">
        <f t="shared" si="73"/>
        <v>0</v>
      </c>
      <c r="X47" s="10">
        <f t="shared" si="73"/>
        <v>0</v>
      </c>
      <c r="Y47" s="10">
        <f t="shared" si="73"/>
        <v>0</v>
      </c>
      <c r="Z47" s="10">
        <f t="shared" si="73"/>
        <v>0</v>
      </c>
      <c r="AA47" s="10">
        <f t="shared" si="73"/>
        <v>0</v>
      </c>
      <c r="AB47" s="10">
        <f t="shared" si="73"/>
        <v>0</v>
      </c>
      <c r="AC47" s="10">
        <f t="shared" si="73"/>
        <v>0</v>
      </c>
      <c r="AD47" s="10">
        <f t="shared" si="73"/>
        <v>0</v>
      </c>
      <c r="AE47" s="10">
        <f t="shared" si="73"/>
        <v>0</v>
      </c>
      <c r="AF47" s="10">
        <f t="shared" si="73"/>
        <v>0</v>
      </c>
      <c r="AG47" s="10">
        <f t="shared" si="73"/>
        <v>0</v>
      </c>
      <c r="AH47" s="10">
        <f t="shared" si="73"/>
        <v>0</v>
      </c>
      <c r="AI47" s="10">
        <f t="shared" si="73"/>
        <v>0</v>
      </c>
      <c r="AJ47" s="10">
        <f t="shared" si="73"/>
        <v>0</v>
      </c>
      <c r="AK47" s="10">
        <f t="shared" si="73"/>
        <v>0</v>
      </c>
      <c r="AL47" s="10">
        <f t="shared" si="73"/>
        <v>0</v>
      </c>
      <c r="AM47" s="10">
        <f t="shared" si="73"/>
        <v>0</v>
      </c>
      <c r="AN47" s="10">
        <f t="shared" si="73"/>
        <v>0</v>
      </c>
      <c r="AO47" s="10">
        <f t="shared" si="73"/>
        <v>0</v>
      </c>
    </row>
    <row r="48" spans="1:42" x14ac:dyDescent="0.2">
      <c r="B48" t="s">
        <v>5</v>
      </c>
      <c r="D48" s="7">
        <f t="shared" si="67"/>
        <v>1</v>
      </c>
      <c r="E48" s="10">
        <f>$D$48*E39</f>
        <v>0</v>
      </c>
      <c r="F48" s="10">
        <f t="shared" ref="F48:U48" si="74">$D$48*F39</f>
        <v>0</v>
      </c>
      <c r="G48" s="10">
        <f t="shared" si="74"/>
        <v>0</v>
      </c>
      <c r="H48" s="10">
        <f t="shared" si="74"/>
        <v>0</v>
      </c>
      <c r="I48" s="10">
        <f t="shared" si="74"/>
        <v>0</v>
      </c>
      <c r="J48" s="10">
        <f t="shared" si="74"/>
        <v>0</v>
      </c>
      <c r="K48" s="10">
        <f t="shared" si="74"/>
        <v>0</v>
      </c>
      <c r="L48" s="10">
        <f t="shared" si="74"/>
        <v>0</v>
      </c>
      <c r="M48" s="10">
        <f t="shared" si="74"/>
        <v>0</v>
      </c>
      <c r="N48" s="10">
        <f t="shared" si="74"/>
        <v>0</v>
      </c>
      <c r="O48" s="10">
        <f t="shared" si="74"/>
        <v>0</v>
      </c>
      <c r="P48" s="10">
        <f t="shared" si="74"/>
        <v>0</v>
      </c>
      <c r="Q48" s="10">
        <f t="shared" si="74"/>
        <v>0</v>
      </c>
      <c r="R48" s="10">
        <f t="shared" si="74"/>
        <v>0</v>
      </c>
      <c r="S48" s="10">
        <f t="shared" si="74"/>
        <v>0</v>
      </c>
      <c r="T48" s="10">
        <f t="shared" si="74"/>
        <v>0</v>
      </c>
      <c r="U48" s="10">
        <f t="shared" si="74"/>
        <v>0</v>
      </c>
      <c r="V48" s="10">
        <f t="shared" ref="V48:AO48" si="75">$D$48*V39</f>
        <v>0</v>
      </c>
      <c r="W48" s="10">
        <f t="shared" si="75"/>
        <v>0</v>
      </c>
      <c r="X48" s="10">
        <f t="shared" si="75"/>
        <v>0</v>
      </c>
      <c r="Y48" s="10">
        <f t="shared" si="75"/>
        <v>0</v>
      </c>
      <c r="Z48" s="10">
        <f t="shared" si="75"/>
        <v>0</v>
      </c>
      <c r="AA48" s="10">
        <f t="shared" si="75"/>
        <v>0</v>
      </c>
      <c r="AB48" s="10">
        <f t="shared" si="75"/>
        <v>0</v>
      </c>
      <c r="AC48" s="10">
        <f t="shared" si="75"/>
        <v>0</v>
      </c>
      <c r="AD48" s="10">
        <f t="shared" si="75"/>
        <v>0</v>
      </c>
      <c r="AE48" s="10">
        <f t="shared" si="75"/>
        <v>0</v>
      </c>
      <c r="AF48" s="10">
        <f t="shared" si="75"/>
        <v>0</v>
      </c>
      <c r="AG48" s="10">
        <f t="shared" si="75"/>
        <v>0</v>
      </c>
      <c r="AH48" s="10">
        <f t="shared" si="75"/>
        <v>0</v>
      </c>
      <c r="AI48" s="10">
        <f t="shared" si="75"/>
        <v>0</v>
      </c>
      <c r="AJ48" s="10">
        <f t="shared" si="75"/>
        <v>0</v>
      </c>
      <c r="AK48" s="10">
        <f t="shared" si="75"/>
        <v>0</v>
      </c>
      <c r="AL48" s="10">
        <f t="shared" si="75"/>
        <v>0</v>
      </c>
      <c r="AM48" s="10">
        <f t="shared" si="75"/>
        <v>0</v>
      </c>
      <c r="AN48" s="10">
        <f t="shared" si="75"/>
        <v>0</v>
      </c>
      <c r="AO48" s="10">
        <f t="shared" si="75"/>
        <v>0</v>
      </c>
    </row>
    <row r="49" spans="2:41" s="2" customFormat="1" x14ac:dyDescent="0.2">
      <c r="B49" s="2" t="s">
        <v>82</v>
      </c>
      <c r="E49" s="28">
        <f>SUM(E44:E48)</f>
        <v>-63727.649999999994</v>
      </c>
      <c r="F49" s="28">
        <f t="shared" ref="F49:U49" si="76">SUM(F44:F48)</f>
        <v>-66351.824999999997</v>
      </c>
      <c r="G49" s="28">
        <f t="shared" si="76"/>
        <v>-64808.099999999991</v>
      </c>
      <c r="H49" s="28">
        <f t="shared" si="76"/>
        <v>-66351.824999999997</v>
      </c>
      <c r="I49" s="28">
        <f t="shared" si="76"/>
        <v>-65837.25</v>
      </c>
      <c r="J49" s="28">
        <f t="shared" si="76"/>
        <v>-66351.824999999997</v>
      </c>
      <c r="K49" s="28">
        <f t="shared" si="76"/>
        <v>-65837.25</v>
      </c>
      <c r="L49" s="28">
        <f t="shared" si="76"/>
        <v>-66351.824999999997</v>
      </c>
      <c r="M49" s="28">
        <f t="shared" si="76"/>
        <v>-66351.824999999997</v>
      </c>
      <c r="N49" s="28">
        <f t="shared" si="76"/>
        <v>-65837.25</v>
      </c>
      <c r="O49" s="28">
        <f t="shared" si="76"/>
        <v>-67832.849999999991</v>
      </c>
      <c r="P49" s="28">
        <f t="shared" si="76"/>
        <v>-67270.5</v>
      </c>
      <c r="Q49" s="28">
        <f t="shared" si="76"/>
        <v>-67832.849999999991</v>
      </c>
      <c r="R49" s="28">
        <f t="shared" si="76"/>
        <v>-67832.849999999991</v>
      </c>
      <c r="S49" s="28">
        <f t="shared" si="76"/>
        <v>-66145.8</v>
      </c>
      <c r="T49" s="28">
        <f t="shared" si="76"/>
        <v>-67832.849999999991</v>
      </c>
      <c r="U49" s="28">
        <f t="shared" si="76"/>
        <v>-67270.5</v>
      </c>
      <c r="V49" s="28">
        <f t="shared" ref="V49" si="77">SUM(V44:V48)</f>
        <v>-67832.849999999991</v>
      </c>
      <c r="W49" s="28">
        <f t="shared" ref="W49" si="78">SUM(W44:W48)</f>
        <v>-67270.5</v>
      </c>
      <c r="X49" s="28">
        <f t="shared" ref="X49" si="79">SUM(X44:X48)</f>
        <v>-67832.849999999991</v>
      </c>
      <c r="Y49" s="28">
        <f t="shared" ref="Y49" si="80">SUM(Y44:Y48)</f>
        <v>-67832.849999999991</v>
      </c>
      <c r="Z49" s="28">
        <f t="shared" ref="Z49" si="81">SUM(Z44:Z48)</f>
        <v>-67270.5</v>
      </c>
      <c r="AA49" s="28">
        <f t="shared" ref="AA49" si="82">SUM(AA44:AA48)</f>
        <v>-67832.849999999991</v>
      </c>
      <c r="AB49" s="28">
        <f t="shared" ref="AB49" si="83">SUM(AB44:AB48)</f>
        <v>-67270.5</v>
      </c>
      <c r="AC49" s="28">
        <f t="shared" ref="AC49" si="84">SUM(AC44:AC48)</f>
        <v>-67832.849999999991</v>
      </c>
      <c r="AD49" s="28">
        <f t="shared" ref="AD49" si="85">SUM(AD44:AD48)</f>
        <v>-67832.849999999991</v>
      </c>
      <c r="AE49" s="28">
        <f t="shared" ref="AE49" si="86">SUM(AE44:AE48)</f>
        <v>-66708.149999999994</v>
      </c>
      <c r="AF49" s="28">
        <f t="shared" ref="AF49" si="87">SUM(AF44:AF48)</f>
        <v>-67832.849999999991</v>
      </c>
      <c r="AG49" s="28">
        <f t="shared" ref="AG49" si="88">SUM(AG44:AG48)</f>
        <v>-67270.5</v>
      </c>
      <c r="AH49" s="28">
        <f t="shared" ref="AH49" si="89">SUM(AH44:AH48)</f>
        <v>-67832.849999999991</v>
      </c>
      <c r="AI49" s="28">
        <f t="shared" ref="AI49" si="90">SUM(AI44:AI48)</f>
        <v>-67270.5</v>
      </c>
      <c r="AJ49" s="28">
        <f t="shared" ref="AJ49" si="91">SUM(AJ44:AJ48)</f>
        <v>-67832.849999999991</v>
      </c>
      <c r="AK49" s="28">
        <f t="shared" ref="AK49" si="92">SUM(AK44:AK48)</f>
        <v>-67832.849999999991</v>
      </c>
      <c r="AL49" s="28">
        <f t="shared" ref="AL49" si="93">SUM(AL44:AL48)</f>
        <v>-67270.5</v>
      </c>
      <c r="AM49" s="28">
        <f t="shared" ref="AM49" si="94">SUM(AM44:AM48)</f>
        <v>-67832.849999999991</v>
      </c>
      <c r="AN49" s="28">
        <f t="shared" ref="AN49" si="95">SUM(AN44:AN48)</f>
        <v>-67270.5</v>
      </c>
      <c r="AO49" s="28">
        <f t="shared" ref="AO49" si="96">SUM(AO44:AO48)</f>
        <v>-67832.849999999991</v>
      </c>
    </row>
    <row r="51" spans="2:41" x14ac:dyDescent="0.2">
      <c r="B51" s="1" t="s">
        <v>7</v>
      </c>
      <c r="F51" s="6"/>
    </row>
    <row r="52" spans="2:41" x14ac:dyDescent="0.2">
      <c r="B52" t="s">
        <v>4</v>
      </c>
      <c r="D52" s="27">
        <f>Assumptions!B18</f>
        <v>1</v>
      </c>
      <c r="E52" s="10">
        <f>E12+E44</f>
        <v>18720</v>
      </c>
      <c r="F52" s="10">
        <f t="shared" ref="F52:U52" si="97">F12+F44</f>
        <v>29016.000000000004</v>
      </c>
      <c r="G52" s="10">
        <f t="shared" si="97"/>
        <v>26208.000000000004</v>
      </c>
      <c r="H52" s="10">
        <f t="shared" si="97"/>
        <v>29016.000000000004</v>
      </c>
      <c r="I52" s="10">
        <f t="shared" si="97"/>
        <v>28080.000000000004</v>
      </c>
      <c r="J52" s="10">
        <f t="shared" si="97"/>
        <v>29016.000000000004</v>
      </c>
      <c r="K52" s="10">
        <f t="shared" si="97"/>
        <v>28080.000000000004</v>
      </c>
      <c r="L52" s="10">
        <f t="shared" si="97"/>
        <v>29016.000000000004</v>
      </c>
      <c r="M52" s="10">
        <f t="shared" si="97"/>
        <v>29016.000000000004</v>
      </c>
      <c r="N52" s="10">
        <f t="shared" si="97"/>
        <v>28080.000000000004</v>
      </c>
      <c r="O52" s="10">
        <f t="shared" si="97"/>
        <v>38688</v>
      </c>
      <c r="P52" s="10">
        <f t="shared" si="97"/>
        <v>37440</v>
      </c>
      <c r="Q52" s="10">
        <f t="shared" si="97"/>
        <v>38688</v>
      </c>
      <c r="R52" s="10">
        <f t="shared" si="97"/>
        <v>38688</v>
      </c>
      <c r="S52" s="10">
        <f t="shared" si="97"/>
        <v>34944</v>
      </c>
      <c r="T52" s="10">
        <f t="shared" si="97"/>
        <v>38688</v>
      </c>
      <c r="U52" s="10">
        <f t="shared" si="97"/>
        <v>37440</v>
      </c>
      <c r="V52" s="10">
        <f t="shared" ref="V52:AO52" si="98">V12+V44</f>
        <v>38688</v>
      </c>
      <c r="W52" s="10">
        <f t="shared" si="98"/>
        <v>37440</v>
      </c>
      <c r="X52" s="10">
        <f t="shared" si="98"/>
        <v>38688</v>
      </c>
      <c r="Y52" s="10">
        <f t="shared" si="98"/>
        <v>38688</v>
      </c>
      <c r="Z52" s="10">
        <f t="shared" si="98"/>
        <v>37440</v>
      </c>
      <c r="AA52" s="10">
        <f t="shared" si="98"/>
        <v>38688</v>
      </c>
      <c r="AB52" s="10">
        <f t="shared" si="98"/>
        <v>37440</v>
      </c>
      <c r="AC52" s="10">
        <f t="shared" si="98"/>
        <v>38688</v>
      </c>
      <c r="AD52" s="10">
        <f t="shared" si="98"/>
        <v>38688</v>
      </c>
      <c r="AE52" s="10">
        <f t="shared" si="98"/>
        <v>36192</v>
      </c>
      <c r="AF52" s="10">
        <f t="shared" si="98"/>
        <v>38688</v>
      </c>
      <c r="AG52" s="10">
        <f t="shared" si="98"/>
        <v>37440</v>
      </c>
      <c r="AH52" s="10">
        <f t="shared" si="98"/>
        <v>38688</v>
      </c>
      <c r="AI52" s="10">
        <f t="shared" si="98"/>
        <v>37440</v>
      </c>
      <c r="AJ52" s="10">
        <f t="shared" si="98"/>
        <v>38688</v>
      </c>
      <c r="AK52" s="10">
        <f t="shared" si="98"/>
        <v>38688</v>
      </c>
      <c r="AL52" s="10">
        <f t="shared" si="98"/>
        <v>37440</v>
      </c>
      <c r="AM52" s="10">
        <f t="shared" si="98"/>
        <v>38688</v>
      </c>
      <c r="AN52" s="10">
        <f t="shared" si="98"/>
        <v>37440</v>
      </c>
      <c r="AO52" s="10">
        <f t="shared" si="98"/>
        <v>38688</v>
      </c>
    </row>
    <row r="53" spans="2:41" x14ac:dyDescent="0.2">
      <c r="B53" t="s">
        <v>2</v>
      </c>
      <c r="D53" s="27">
        <f>Assumptions!B19</f>
        <v>0.65</v>
      </c>
      <c r="E53" s="10">
        <f>E24+E45</f>
        <v>10459.799999999999</v>
      </c>
      <c r="F53" s="10">
        <f t="shared" ref="F53:U53" si="99">F24+F45</f>
        <v>12328.345714285715</v>
      </c>
      <c r="G53" s="10">
        <f t="shared" si="99"/>
        <v>11135.279999999999</v>
      </c>
      <c r="H53" s="10">
        <f t="shared" si="99"/>
        <v>12328.345714285715</v>
      </c>
      <c r="I53" s="10">
        <f t="shared" si="99"/>
        <v>11930.657142857144</v>
      </c>
      <c r="J53" s="10">
        <f t="shared" si="99"/>
        <v>12328.345714285715</v>
      </c>
      <c r="K53" s="10">
        <f t="shared" si="99"/>
        <v>11930.657142857144</v>
      </c>
      <c r="L53" s="10">
        <f t="shared" si="99"/>
        <v>12328.345714285715</v>
      </c>
      <c r="M53" s="10">
        <f t="shared" si="99"/>
        <v>12328.345714285715</v>
      </c>
      <c r="N53" s="10">
        <f t="shared" si="99"/>
        <v>11930.657142857144</v>
      </c>
      <c r="O53" s="10">
        <f t="shared" si="99"/>
        <v>13271.365714285716</v>
      </c>
      <c r="P53" s="10">
        <f t="shared" si="99"/>
        <v>12843.257142857145</v>
      </c>
      <c r="Q53" s="10">
        <f t="shared" si="99"/>
        <v>13271.365714285716</v>
      </c>
      <c r="R53" s="10">
        <f t="shared" si="99"/>
        <v>13271.365714285716</v>
      </c>
      <c r="S53" s="10">
        <f t="shared" si="99"/>
        <v>11987.04</v>
      </c>
      <c r="T53" s="10">
        <f t="shared" si="99"/>
        <v>13271.365714285716</v>
      </c>
      <c r="U53" s="10">
        <f t="shared" si="99"/>
        <v>12843.257142857145</v>
      </c>
      <c r="V53" s="10">
        <f t="shared" ref="V53:AO53" si="100">V24+V45</f>
        <v>13271.365714285716</v>
      </c>
      <c r="W53" s="10">
        <f t="shared" si="100"/>
        <v>12843.257142857145</v>
      </c>
      <c r="X53" s="10">
        <f t="shared" si="100"/>
        <v>13271.365714285716</v>
      </c>
      <c r="Y53" s="10">
        <f t="shared" si="100"/>
        <v>13271.365714285716</v>
      </c>
      <c r="Z53" s="10">
        <f t="shared" si="100"/>
        <v>12843.257142857145</v>
      </c>
      <c r="AA53" s="10">
        <f t="shared" si="100"/>
        <v>13271.365714285716</v>
      </c>
      <c r="AB53" s="10">
        <f t="shared" si="100"/>
        <v>12843.257142857145</v>
      </c>
      <c r="AC53" s="10">
        <f t="shared" si="100"/>
        <v>13271.365714285716</v>
      </c>
      <c r="AD53" s="10">
        <f t="shared" si="100"/>
        <v>13271.365714285716</v>
      </c>
      <c r="AE53" s="10">
        <f t="shared" si="100"/>
        <v>12415.148571428572</v>
      </c>
      <c r="AF53" s="10">
        <f t="shared" si="100"/>
        <v>13271.365714285716</v>
      </c>
      <c r="AG53" s="10">
        <f t="shared" si="100"/>
        <v>12843.257142857145</v>
      </c>
      <c r="AH53" s="10">
        <f t="shared" si="100"/>
        <v>13271.365714285716</v>
      </c>
      <c r="AI53" s="10">
        <f t="shared" si="100"/>
        <v>12843.257142857145</v>
      </c>
      <c r="AJ53" s="10">
        <f t="shared" si="100"/>
        <v>13271.365714285716</v>
      </c>
      <c r="AK53" s="10">
        <f t="shared" si="100"/>
        <v>13271.365714285716</v>
      </c>
      <c r="AL53" s="10">
        <f t="shared" si="100"/>
        <v>12843.257142857145</v>
      </c>
      <c r="AM53" s="10">
        <f t="shared" si="100"/>
        <v>13271.365714285716</v>
      </c>
      <c r="AN53" s="10">
        <f t="shared" si="100"/>
        <v>12843.257142857145</v>
      </c>
      <c r="AO53" s="10">
        <f t="shared" si="100"/>
        <v>13271.365714285716</v>
      </c>
    </row>
    <row r="54" spans="2:41" x14ac:dyDescent="0.2">
      <c r="B54" t="s">
        <v>1</v>
      </c>
      <c r="D54" s="27">
        <f>Assumptions!B20</f>
        <v>0.65</v>
      </c>
      <c r="E54" s="10">
        <f>E35+E46</f>
        <v>107891.55</v>
      </c>
      <c r="F54" s="10">
        <f t="shared" ref="F54:U54" si="101">F35+F46</f>
        <v>110896.47214285715</v>
      </c>
      <c r="G54" s="10">
        <f t="shared" si="101"/>
        <v>109222.62</v>
      </c>
      <c r="H54" s="10">
        <f t="shared" si="101"/>
        <v>110896.47214285715</v>
      </c>
      <c r="I54" s="10">
        <f t="shared" si="101"/>
        <v>110338.52142857143</v>
      </c>
      <c r="J54" s="10">
        <f t="shared" si="101"/>
        <v>110896.47214285715</v>
      </c>
      <c r="K54" s="10">
        <f t="shared" si="101"/>
        <v>110338.52142857143</v>
      </c>
      <c r="L54" s="10">
        <f t="shared" si="101"/>
        <v>110896.47214285715</v>
      </c>
      <c r="M54" s="10">
        <f t="shared" si="101"/>
        <v>110896.47214285715</v>
      </c>
      <c r="N54" s="10">
        <f t="shared" si="101"/>
        <v>110338.52142857143</v>
      </c>
      <c r="O54" s="10">
        <f t="shared" si="101"/>
        <v>112703.92714285715</v>
      </c>
      <c r="P54" s="10">
        <f t="shared" si="101"/>
        <v>112087.67142857143</v>
      </c>
      <c r="Q54" s="10">
        <f t="shared" si="101"/>
        <v>112703.92714285715</v>
      </c>
      <c r="R54" s="10">
        <f t="shared" si="101"/>
        <v>112703.92714285715</v>
      </c>
      <c r="S54" s="10">
        <f t="shared" si="101"/>
        <v>110855.16000000002</v>
      </c>
      <c r="T54" s="10">
        <f t="shared" si="101"/>
        <v>112703.92714285715</v>
      </c>
      <c r="U54" s="10">
        <f t="shared" si="101"/>
        <v>112087.67142857143</v>
      </c>
      <c r="V54" s="10">
        <f t="shared" ref="V54:AO54" si="102">V35+V46</f>
        <v>112703.92714285715</v>
      </c>
      <c r="W54" s="10">
        <f t="shared" si="102"/>
        <v>112087.67142857143</v>
      </c>
      <c r="X54" s="10">
        <f t="shared" si="102"/>
        <v>112703.92714285715</v>
      </c>
      <c r="Y54" s="10">
        <f t="shared" si="102"/>
        <v>112703.92714285715</v>
      </c>
      <c r="Z54" s="10">
        <f t="shared" si="102"/>
        <v>112087.67142857143</v>
      </c>
      <c r="AA54" s="10">
        <f t="shared" si="102"/>
        <v>112703.92714285715</v>
      </c>
      <c r="AB54" s="10">
        <f t="shared" si="102"/>
        <v>112087.67142857143</v>
      </c>
      <c r="AC54" s="10">
        <f t="shared" si="102"/>
        <v>112703.92714285715</v>
      </c>
      <c r="AD54" s="10">
        <f t="shared" si="102"/>
        <v>112703.92714285715</v>
      </c>
      <c r="AE54" s="10">
        <f t="shared" si="102"/>
        <v>111471.41571428571</v>
      </c>
      <c r="AF54" s="10">
        <f t="shared" si="102"/>
        <v>112703.92714285715</v>
      </c>
      <c r="AG54" s="10">
        <f t="shared" si="102"/>
        <v>112087.67142857143</v>
      </c>
      <c r="AH54" s="10">
        <f t="shared" si="102"/>
        <v>112703.92714285715</v>
      </c>
      <c r="AI54" s="10">
        <f t="shared" si="102"/>
        <v>112087.67142857143</v>
      </c>
      <c r="AJ54" s="10">
        <f t="shared" si="102"/>
        <v>112703.92714285715</v>
      </c>
      <c r="AK54" s="10">
        <f t="shared" si="102"/>
        <v>112703.92714285715</v>
      </c>
      <c r="AL54" s="10">
        <f t="shared" si="102"/>
        <v>112087.67142857143</v>
      </c>
      <c r="AM54" s="10">
        <f t="shared" si="102"/>
        <v>112703.92714285715</v>
      </c>
      <c r="AN54" s="10">
        <f t="shared" si="102"/>
        <v>112087.67142857143</v>
      </c>
      <c r="AO54" s="10">
        <f t="shared" si="102"/>
        <v>112703.92714285715</v>
      </c>
    </row>
    <row r="55" spans="2:41" x14ac:dyDescent="0.2">
      <c r="B55" t="s">
        <v>3</v>
      </c>
      <c r="D55" s="27">
        <f>Assumptions!B21</f>
        <v>1</v>
      </c>
      <c r="E55" s="10">
        <f>E37+E47</f>
        <v>0</v>
      </c>
      <c r="F55" s="10">
        <f t="shared" ref="F55:U55" si="103">F37+F47</f>
        <v>0</v>
      </c>
      <c r="G55" s="10">
        <f t="shared" si="103"/>
        <v>0</v>
      </c>
      <c r="H55" s="10">
        <f t="shared" si="103"/>
        <v>0</v>
      </c>
      <c r="I55" s="10">
        <f t="shared" si="103"/>
        <v>0</v>
      </c>
      <c r="J55" s="10">
        <f t="shared" si="103"/>
        <v>0</v>
      </c>
      <c r="K55" s="10">
        <f t="shared" si="103"/>
        <v>0</v>
      </c>
      <c r="L55" s="10">
        <f t="shared" si="103"/>
        <v>0</v>
      </c>
      <c r="M55" s="10">
        <f t="shared" si="103"/>
        <v>0</v>
      </c>
      <c r="N55" s="10">
        <f t="shared" si="103"/>
        <v>0</v>
      </c>
      <c r="O55" s="10">
        <f t="shared" si="103"/>
        <v>0</v>
      </c>
      <c r="P55" s="10">
        <f t="shared" si="103"/>
        <v>0</v>
      </c>
      <c r="Q55" s="10">
        <f t="shared" si="103"/>
        <v>0</v>
      </c>
      <c r="R55" s="10">
        <f t="shared" si="103"/>
        <v>0</v>
      </c>
      <c r="S55" s="10">
        <f t="shared" si="103"/>
        <v>0</v>
      </c>
      <c r="T55" s="10">
        <f t="shared" si="103"/>
        <v>0</v>
      </c>
      <c r="U55" s="10">
        <f t="shared" si="103"/>
        <v>0</v>
      </c>
      <c r="V55" s="10">
        <f t="shared" ref="V55:AO55" si="104">V37+V47</f>
        <v>0</v>
      </c>
      <c r="W55" s="10">
        <f t="shared" si="104"/>
        <v>0</v>
      </c>
      <c r="X55" s="10">
        <f t="shared" si="104"/>
        <v>0</v>
      </c>
      <c r="Y55" s="10">
        <f t="shared" si="104"/>
        <v>0</v>
      </c>
      <c r="Z55" s="10">
        <f t="shared" si="104"/>
        <v>0</v>
      </c>
      <c r="AA55" s="10">
        <f t="shared" si="104"/>
        <v>0</v>
      </c>
      <c r="AB55" s="10">
        <f t="shared" si="104"/>
        <v>0</v>
      </c>
      <c r="AC55" s="10">
        <f t="shared" si="104"/>
        <v>0</v>
      </c>
      <c r="AD55" s="10">
        <f t="shared" si="104"/>
        <v>0</v>
      </c>
      <c r="AE55" s="10">
        <f t="shared" si="104"/>
        <v>0</v>
      </c>
      <c r="AF55" s="10">
        <f t="shared" si="104"/>
        <v>0</v>
      </c>
      <c r="AG55" s="10">
        <f t="shared" si="104"/>
        <v>0</v>
      </c>
      <c r="AH55" s="10">
        <f t="shared" si="104"/>
        <v>0</v>
      </c>
      <c r="AI55" s="10">
        <f t="shared" si="104"/>
        <v>0</v>
      </c>
      <c r="AJ55" s="10">
        <f t="shared" si="104"/>
        <v>0</v>
      </c>
      <c r="AK55" s="10">
        <f t="shared" si="104"/>
        <v>0</v>
      </c>
      <c r="AL55" s="10">
        <f t="shared" si="104"/>
        <v>0</v>
      </c>
      <c r="AM55" s="10">
        <f t="shared" si="104"/>
        <v>0</v>
      </c>
      <c r="AN55" s="10">
        <f t="shared" si="104"/>
        <v>0</v>
      </c>
      <c r="AO55" s="10">
        <f t="shared" si="104"/>
        <v>0</v>
      </c>
    </row>
    <row r="56" spans="2:41" x14ac:dyDescent="0.2">
      <c r="B56" t="s">
        <v>5</v>
      </c>
      <c r="D56" s="27">
        <f>Assumptions!B22</f>
        <v>0</v>
      </c>
      <c r="E56" s="10">
        <f>E39+E48</f>
        <v>0</v>
      </c>
      <c r="F56" s="10">
        <f t="shared" ref="F56:U56" si="105">F39+F48</f>
        <v>0</v>
      </c>
      <c r="G56" s="10">
        <f t="shared" si="105"/>
        <v>0</v>
      </c>
      <c r="H56" s="10">
        <f t="shared" si="105"/>
        <v>0</v>
      </c>
      <c r="I56" s="10">
        <f t="shared" si="105"/>
        <v>0</v>
      </c>
      <c r="J56" s="10">
        <f t="shared" si="105"/>
        <v>0</v>
      </c>
      <c r="K56" s="10">
        <f t="shared" si="105"/>
        <v>0</v>
      </c>
      <c r="L56" s="10">
        <f t="shared" si="105"/>
        <v>0</v>
      </c>
      <c r="M56" s="10">
        <f t="shared" si="105"/>
        <v>0</v>
      </c>
      <c r="N56" s="10">
        <f t="shared" si="105"/>
        <v>0</v>
      </c>
      <c r="O56" s="10">
        <f t="shared" si="105"/>
        <v>0</v>
      </c>
      <c r="P56" s="10">
        <f t="shared" si="105"/>
        <v>0</v>
      </c>
      <c r="Q56" s="10">
        <f t="shared" si="105"/>
        <v>0</v>
      </c>
      <c r="R56" s="10">
        <f t="shared" si="105"/>
        <v>0</v>
      </c>
      <c r="S56" s="10">
        <f t="shared" si="105"/>
        <v>0</v>
      </c>
      <c r="T56" s="10">
        <f t="shared" si="105"/>
        <v>0</v>
      </c>
      <c r="U56" s="10">
        <f t="shared" si="105"/>
        <v>0</v>
      </c>
      <c r="V56" s="10">
        <f t="shared" ref="V56:AO56" si="106">V39+V48</f>
        <v>0</v>
      </c>
      <c r="W56" s="10">
        <f t="shared" si="106"/>
        <v>0</v>
      </c>
      <c r="X56" s="10">
        <f t="shared" si="106"/>
        <v>0</v>
      </c>
      <c r="Y56" s="10">
        <f t="shared" si="106"/>
        <v>0</v>
      </c>
      <c r="Z56" s="10">
        <f t="shared" si="106"/>
        <v>0</v>
      </c>
      <c r="AA56" s="10">
        <f t="shared" si="106"/>
        <v>0</v>
      </c>
      <c r="AB56" s="10">
        <f t="shared" si="106"/>
        <v>0</v>
      </c>
      <c r="AC56" s="10">
        <f t="shared" si="106"/>
        <v>0</v>
      </c>
      <c r="AD56" s="10">
        <f t="shared" si="106"/>
        <v>0</v>
      </c>
      <c r="AE56" s="10">
        <f t="shared" si="106"/>
        <v>0</v>
      </c>
      <c r="AF56" s="10">
        <f t="shared" si="106"/>
        <v>0</v>
      </c>
      <c r="AG56" s="10">
        <f t="shared" si="106"/>
        <v>0</v>
      </c>
      <c r="AH56" s="10">
        <f t="shared" si="106"/>
        <v>0</v>
      </c>
      <c r="AI56" s="10">
        <f t="shared" si="106"/>
        <v>0</v>
      </c>
      <c r="AJ56" s="10">
        <f t="shared" si="106"/>
        <v>0</v>
      </c>
      <c r="AK56" s="10">
        <f t="shared" si="106"/>
        <v>0</v>
      </c>
      <c r="AL56" s="10">
        <f t="shared" si="106"/>
        <v>0</v>
      </c>
      <c r="AM56" s="10">
        <f t="shared" si="106"/>
        <v>0</v>
      </c>
      <c r="AN56" s="10">
        <f t="shared" si="106"/>
        <v>0</v>
      </c>
      <c r="AO56" s="10">
        <f t="shared" si="106"/>
        <v>0</v>
      </c>
    </row>
    <row r="57" spans="2:41" x14ac:dyDescent="0.2">
      <c r="F57"/>
    </row>
    <row r="58" spans="2:41" x14ac:dyDescent="0.2">
      <c r="B58" s="2" t="s">
        <v>8</v>
      </c>
      <c r="E58" s="28">
        <f>SUM(E52:E56)</f>
        <v>137071.35</v>
      </c>
      <c r="F58" s="28">
        <f t="shared" ref="F58:U58" si="107">SUM(F52:F56)</f>
        <v>152240.81785714289</v>
      </c>
      <c r="G58" s="28">
        <f t="shared" si="107"/>
        <v>146565.9</v>
      </c>
      <c r="H58" s="28">
        <f t="shared" si="107"/>
        <v>152240.81785714289</v>
      </c>
      <c r="I58" s="28">
        <f t="shared" si="107"/>
        <v>150349.17857142858</v>
      </c>
      <c r="J58" s="28">
        <f t="shared" si="107"/>
        <v>152240.81785714289</v>
      </c>
      <c r="K58" s="28">
        <f t="shared" si="107"/>
        <v>150349.17857142858</v>
      </c>
      <c r="L58" s="28">
        <f t="shared" si="107"/>
        <v>152240.81785714289</v>
      </c>
      <c r="M58" s="28">
        <f t="shared" si="107"/>
        <v>152240.81785714289</v>
      </c>
      <c r="N58" s="28">
        <f t="shared" si="107"/>
        <v>150349.17857142858</v>
      </c>
      <c r="O58" s="28">
        <f t="shared" si="107"/>
        <v>164663.29285714286</v>
      </c>
      <c r="P58" s="28">
        <f t="shared" si="107"/>
        <v>162370.92857142858</v>
      </c>
      <c r="Q58" s="28">
        <f t="shared" si="107"/>
        <v>164663.29285714286</v>
      </c>
      <c r="R58" s="28">
        <f t="shared" si="107"/>
        <v>164663.29285714286</v>
      </c>
      <c r="S58" s="28">
        <f t="shared" si="107"/>
        <v>157786.20000000001</v>
      </c>
      <c r="T58" s="28">
        <f t="shared" si="107"/>
        <v>164663.29285714286</v>
      </c>
      <c r="U58" s="28">
        <f t="shared" si="107"/>
        <v>162370.92857142858</v>
      </c>
      <c r="V58" s="28">
        <f t="shared" ref="V58:AO58" si="108">SUM(V52:V56)</f>
        <v>164663.29285714286</v>
      </c>
      <c r="W58" s="28">
        <f t="shared" si="108"/>
        <v>162370.92857142858</v>
      </c>
      <c r="X58" s="28">
        <f t="shared" si="108"/>
        <v>164663.29285714286</v>
      </c>
      <c r="Y58" s="28">
        <f t="shared" si="108"/>
        <v>164663.29285714286</v>
      </c>
      <c r="Z58" s="28">
        <f t="shared" si="108"/>
        <v>162370.92857142858</v>
      </c>
      <c r="AA58" s="28">
        <f t="shared" si="108"/>
        <v>164663.29285714286</v>
      </c>
      <c r="AB58" s="28">
        <f t="shared" si="108"/>
        <v>162370.92857142858</v>
      </c>
      <c r="AC58" s="28">
        <f t="shared" si="108"/>
        <v>164663.29285714286</v>
      </c>
      <c r="AD58" s="28">
        <f t="shared" si="108"/>
        <v>164663.29285714286</v>
      </c>
      <c r="AE58" s="28">
        <f t="shared" si="108"/>
        <v>160078.5642857143</v>
      </c>
      <c r="AF58" s="28">
        <f t="shared" si="108"/>
        <v>164663.29285714286</v>
      </c>
      <c r="AG58" s="28">
        <f t="shared" si="108"/>
        <v>162370.92857142858</v>
      </c>
      <c r="AH58" s="28">
        <f t="shared" si="108"/>
        <v>164663.29285714286</v>
      </c>
      <c r="AI58" s="28">
        <f t="shared" si="108"/>
        <v>162370.92857142858</v>
      </c>
      <c r="AJ58" s="28">
        <f t="shared" si="108"/>
        <v>164663.29285714286</v>
      </c>
      <c r="AK58" s="28">
        <f t="shared" si="108"/>
        <v>164663.29285714286</v>
      </c>
      <c r="AL58" s="28">
        <f t="shared" si="108"/>
        <v>162370.92857142858</v>
      </c>
      <c r="AM58" s="28">
        <f t="shared" si="108"/>
        <v>164663.29285714286</v>
      </c>
      <c r="AN58" s="28">
        <f t="shared" si="108"/>
        <v>162370.92857142858</v>
      </c>
      <c r="AO58" s="28">
        <f t="shared" si="108"/>
        <v>164663.29285714286</v>
      </c>
    </row>
    <row r="60" spans="2:41" x14ac:dyDescent="0.2">
      <c r="B60" s="1" t="s">
        <v>9</v>
      </c>
      <c r="F60" s="6"/>
    </row>
    <row r="61" spans="2:41" x14ac:dyDescent="0.2">
      <c r="B61" t="s">
        <v>44</v>
      </c>
      <c r="E61" s="10">
        <f>Assumptions!$B$25/-12</f>
        <v>-3500</v>
      </c>
      <c r="F61" s="10">
        <f>Assumptions!$B$25/-12</f>
        <v>-3500</v>
      </c>
      <c r="G61" s="10">
        <f>Assumptions!$B$25/-12</f>
        <v>-3500</v>
      </c>
      <c r="H61" s="10">
        <f>Assumptions!$B$25/-12</f>
        <v>-3500</v>
      </c>
      <c r="I61" s="10">
        <f>Assumptions!$B$25/-12</f>
        <v>-3500</v>
      </c>
      <c r="J61" s="10">
        <f>Assumptions!$B$25/-12</f>
        <v>-3500</v>
      </c>
      <c r="K61" s="10">
        <f>Assumptions!$B$25/-12</f>
        <v>-3500</v>
      </c>
      <c r="L61" s="10">
        <f>Assumptions!$B$25/-12</f>
        <v>-3500</v>
      </c>
      <c r="M61" s="10">
        <f>Assumptions!$B$25/-12</f>
        <v>-3500</v>
      </c>
      <c r="N61" s="10">
        <f>Assumptions!$B$25/-12</f>
        <v>-3500</v>
      </c>
      <c r="O61" s="10">
        <f>Assumptions!$B$25/-12</f>
        <v>-3500</v>
      </c>
      <c r="P61" s="10">
        <f>Assumptions!$B$25/-12</f>
        <v>-3500</v>
      </c>
      <c r="Q61" s="10">
        <f>Assumptions!$B$25/-12</f>
        <v>-3500</v>
      </c>
      <c r="R61" s="10">
        <f>Assumptions!$B$25/-12</f>
        <v>-3500</v>
      </c>
      <c r="S61" s="10">
        <f>Assumptions!$B$25/-12</f>
        <v>-3500</v>
      </c>
      <c r="T61" s="10">
        <f>Assumptions!$B$25/-12</f>
        <v>-3500</v>
      </c>
      <c r="U61" s="10">
        <f>Assumptions!$B$25/-12</f>
        <v>-3500</v>
      </c>
      <c r="V61" s="10">
        <f>Assumptions!$B$25/-12</f>
        <v>-3500</v>
      </c>
      <c r="W61" s="10">
        <f>Assumptions!$B$25/-12</f>
        <v>-3500</v>
      </c>
      <c r="X61" s="10">
        <f>Assumptions!$B$25/-12</f>
        <v>-3500</v>
      </c>
      <c r="Y61" s="10">
        <f>Assumptions!$B$25/-12</f>
        <v>-3500</v>
      </c>
      <c r="Z61" s="10">
        <f>Assumptions!$B$25/-12</f>
        <v>-3500</v>
      </c>
      <c r="AA61" s="10">
        <f>Assumptions!$B$25/-12</f>
        <v>-3500</v>
      </c>
      <c r="AB61" s="10">
        <f>Assumptions!$B$25/-12</f>
        <v>-3500</v>
      </c>
      <c r="AC61" s="10">
        <f>Assumptions!$B$25/-12</f>
        <v>-3500</v>
      </c>
      <c r="AD61" s="10">
        <f>Assumptions!$B$25/-12</f>
        <v>-3500</v>
      </c>
      <c r="AE61" s="10">
        <f>Assumptions!$B$25/-12</f>
        <v>-3500</v>
      </c>
      <c r="AF61" s="10">
        <f>Assumptions!$B$25/-12</f>
        <v>-3500</v>
      </c>
      <c r="AG61" s="10">
        <f>Assumptions!$B$25/-12</f>
        <v>-3500</v>
      </c>
      <c r="AH61" s="10">
        <f>Assumptions!$B$25/-12</f>
        <v>-3500</v>
      </c>
      <c r="AI61" s="10">
        <f>Assumptions!$B$25/-12</f>
        <v>-3500</v>
      </c>
      <c r="AJ61" s="10">
        <f>Assumptions!$B$25/-12</f>
        <v>-3500</v>
      </c>
      <c r="AK61" s="10">
        <f>Assumptions!$B$25/-12</f>
        <v>-3500</v>
      </c>
      <c r="AL61" s="10">
        <f>Assumptions!$B$25/-12</f>
        <v>-3500</v>
      </c>
      <c r="AM61" s="10">
        <f>Assumptions!$B$25/-12</f>
        <v>-3500</v>
      </c>
      <c r="AN61" s="10">
        <f>Assumptions!$B$25/-12</f>
        <v>-3500</v>
      </c>
      <c r="AO61" s="10">
        <f>Assumptions!$B$25/-12</f>
        <v>-3500</v>
      </c>
    </row>
    <row r="62" spans="2:41" x14ac:dyDescent="0.2">
      <c r="B62" t="s">
        <v>10</v>
      </c>
      <c r="E62" s="10">
        <f>Assumptions!$B29/-12</f>
        <v>-608.33333333333337</v>
      </c>
      <c r="F62" s="10">
        <f>Assumptions!$B29/-12</f>
        <v>-608.33333333333337</v>
      </c>
      <c r="G62" s="10">
        <f>Assumptions!$B29/-12</f>
        <v>-608.33333333333337</v>
      </c>
      <c r="H62" s="10">
        <f>Assumptions!$B29/-12</f>
        <v>-608.33333333333337</v>
      </c>
      <c r="I62" s="10">
        <f>Assumptions!$B29/-12</f>
        <v>-608.33333333333337</v>
      </c>
      <c r="J62" s="10">
        <f>Assumptions!$B29/-12</f>
        <v>-608.33333333333337</v>
      </c>
      <c r="K62" s="10">
        <f>Assumptions!$B29/-12</f>
        <v>-608.33333333333337</v>
      </c>
      <c r="L62" s="10">
        <f>Assumptions!$B29/-12</f>
        <v>-608.33333333333337</v>
      </c>
      <c r="M62" s="10">
        <f>Assumptions!$B29/-12</f>
        <v>-608.33333333333337</v>
      </c>
      <c r="N62" s="10">
        <f>Assumptions!$B29/-12</f>
        <v>-608.33333333333337</v>
      </c>
      <c r="O62" s="10">
        <f>Assumptions!$B29/-12</f>
        <v>-608.33333333333337</v>
      </c>
      <c r="P62" s="10">
        <f>Assumptions!$B29/-12</f>
        <v>-608.33333333333337</v>
      </c>
      <c r="Q62" s="10">
        <f>Assumptions!$B29/-12</f>
        <v>-608.33333333333337</v>
      </c>
      <c r="R62" s="10">
        <f>Assumptions!$B29/-12</f>
        <v>-608.33333333333337</v>
      </c>
      <c r="S62" s="10">
        <f>Assumptions!$B29/-12</f>
        <v>-608.33333333333337</v>
      </c>
      <c r="T62" s="10">
        <f>Assumptions!$B29/-12</f>
        <v>-608.33333333333337</v>
      </c>
      <c r="U62" s="10">
        <f>Assumptions!$B29/-12</f>
        <v>-608.33333333333337</v>
      </c>
      <c r="V62" s="10">
        <f>Assumptions!$B29/-12</f>
        <v>-608.33333333333337</v>
      </c>
      <c r="W62" s="10">
        <f>Assumptions!$B29/-12</f>
        <v>-608.33333333333337</v>
      </c>
      <c r="X62" s="10">
        <f>Assumptions!$B29/-12</f>
        <v>-608.33333333333337</v>
      </c>
      <c r="Y62" s="10">
        <f>Assumptions!$B29/-12</f>
        <v>-608.33333333333337</v>
      </c>
      <c r="Z62" s="10">
        <f>Assumptions!$B29/-12</f>
        <v>-608.33333333333337</v>
      </c>
      <c r="AA62" s="10">
        <f>Assumptions!$B29/-12</f>
        <v>-608.33333333333337</v>
      </c>
      <c r="AB62" s="10">
        <f>Assumptions!$B29/-12</f>
        <v>-608.33333333333337</v>
      </c>
      <c r="AC62" s="10">
        <f>Assumptions!$B29/-12</f>
        <v>-608.33333333333337</v>
      </c>
      <c r="AD62" s="10">
        <f>Assumptions!$B29/-12</f>
        <v>-608.33333333333337</v>
      </c>
      <c r="AE62" s="10">
        <f>Assumptions!$B29/-12</f>
        <v>-608.33333333333337</v>
      </c>
      <c r="AF62" s="10">
        <f>Assumptions!$B29/-12</f>
        <v>-608.33333333333337</v>
      </c>
      <c r="AG62" s="10">
        <f>Assumptions!$B29/-12</f>
        <v>-608.33333333333337</v>
      </c>
      <c r="AH62" s="10">
        <f>Assumptions!$B29/-12</f>
        <v>-608.33333333333337</v>
      </c>
      <c r="AI62" s="10">
        <f>Assumptions!$B29/-12</f>
        <v>-608.33333333333337</v>
      </c>
      <c r="AJ62" s="10">
        <f>Assumptions!$B29/-12</f>
        <v>-608.33333333333337</v>
      </c>
      <c r="AK62" s="10">
        <f>Assumptions!$B29/-12</f>
        <v>-608.33333333333337</v>
      </c>
      <c r="AL62" s="10">
        <f>Assumptions!$B29/-12</f>
        <v>-608.33333333333337</v>
      </c>
      <c r="AM62" s="10">
        <f>Assumptions!$B29/-12</f>
        <v>-608.33333333333337</v>
      </c>
      <c r="AN62" s="10">
        <f>Assumptions!$B29/-12</f>
        <v>-608.33333333333337</v>
      </c>
      <c r="AO62" s="10">
        <f>Assumptions!$B29/-12</f>
        <v>-608.33333333333337</v>
      </c>
    </row>
    <row r="63" spans="2:41" x14ac:dyDescent="0.2">
      <c r="B63" t="s">
        <v>11</v>
      </c>
      <c r="E63" s="10">
        <f>Assumptions!$B30/-12</f>
        <v>-500</v>
      </c>
      <c r="F63" s="10">
        <f>Assumptions!$B30/-12</f>
        <v>-500</v>
      </c>
      <c r="G63" s="10">
        <f>Assumptions!$B30/-12</f>
        <v>-500</v>
      </c>
      <c r="H63" s="10">
        <f>Assumptions!$B30/-12</f>
        <v>-500</v>
      </c>
      <c r="I63" s="10">
        <f>Assumptions!$B30/-12</f>
        <v>-500</v>
      </c>
      <c r="J63" s="10">
        <f>Assumptions!$B30/-12</f>
        <v>-500</v>
      </c>
      <c r="K63" s="10">
        <f>Assumptions!$B30/-12</f>
        <v>-500</v>
      </c>
      <c r="L63" s="10">
        <f>Assumptions!$B30/-12</f>
        <v>-500</v>
      </c>
      <c r="M63" s="10">
        <f>Assumptions!$B30/-12</f>
        <v>-500</v>
      </c>
      <c r="N63" s="10">
        <f>Assumptions!$B30/-12</f>
        <v>-500</v>
      </c>
      <c r="O63" s="10">
        <f>Assumptions!$B30/-12</f>
        <v>-500</v>
      </c>
      <c r="P63" s="10">
        <f>Assumptions!$B30/-12</f>
        <v>-500</v>
      </c>
      <c r="Q63" s="10">
        <f>Assumptions!$B30/-12</f>
        <v>-500</v>
      </c>
      <c r="R63" s="10">
        <f>Assumptions!$B30/-12</f>
        <v>-500</v>
      </c>
      <c r="S63" s="10">
        <f>Assumptions!$B30/-12</f>
        <v>-500</v>
      </c>
      <c r="T63" s="10">
        <f>Assumptions!$B30/-12</f>
        <v>-500</v>
      </c>
      <c r="U63" s="10">
        <f>Assumptions!$B30/-12</f>
        <v>-500</v>
      </c>
      <c r="V63" s="10">
        <f>Assumptions!$B30/-12</f>
        <v>-500</v>
      </c>
      <c r="W63" s="10">
        <f>Assumptions!$B30/-12</f>
        <v>-500</v>
      </c>
      <c r="X63" s="10">
        <f>Assumptions!$B30/-12</f>
        <v>-500</v>
      </c>
      <c r="Y63" s="10">
        <f>Assumptions!$B30/-12</f>
        <v>-500</v>
      </c>
      <c r="Z63" s="10">
        <f>Assumptions!$B30/-12</f>
        <v>-500</v>
      </c>
      <c r="AA63" s="10">
        <f>Assumptions!$B30/-12</f>
        <v>-500</v>
      </c>
      <c r="AB63" s="10">
        <f>Assumptions!$B30/-12</f>
        <v>-500</v>
      </c>
      <c r="AC63" s="10">
        <f>Assumptions!$B30/-12</f>
        <v>-500</v>
      </c>
      <c r="AD63" s="10">
        <f>Assumptions!$B30/-12</f>
        <v>-500</v>
      </c>
      <c r="AE63" s="10">
        <f>Assumptions!$B30/-12</f>
        <v>-500</v>
      </c>
      <c r="AF63" s="10">
        <f>Assumptions!$B30/-12</f>
        <v>-500</v>
      </c>
      <c r="AG63" s="10">
        <f>Assumptions!$B30/-12</f>
        <v>-500</v>
      </c>
      <c r="AH63" s="10">
        <f>Assumptions!$B30/-12</f>
        <v>-500</v>
      </c>
      <c r="AI63" s="10">
        <f>Assumptions!$B30/-12</f>
        <v>-500</v>
      </c>
      <c r="AJ63" s="10">
        <f>Assumptions!$B30/-12</f>
        <v>-500</v>
      </c>
      <c r="AK63" s="10">
        <f>Assumptions!$B30/-12</f>
        <v>-500</v>
      </c>
      <c r="AL63" s="10">
        <f>Assumptions!$B30/-12</f>
        <v>-500</v>
      </c>
      <c r="AM63" s="10">
        <f>Assumptions!$B30/-12</f>
        <v>-500</v>
      </c>
      <c r="AN63" s="10">
        <f>Assumptions!$B30/-12</f>
        <v>-500</v>
      </c>
      <c r="AO63" s="10">
        <f>Assumptions!$B30/-12</f>
        <v>-500</v>
      </c>
    </row>
    <row r="64" spans="2:41" x14ac:dyDescent="0.2">
      <c r="B64" t="s">
        <v>12</v>
      </c>
      <c r="E64" s="10">
        <f>Assumptions!$B31/-12</f>
        <v>-583.33333333333337</v>
      </c>
      <c r="F64" s="10">
        <f>Assumptions!$B31/-12</f>
        <v>-583.33333333333337</v>
      </c>
      <c r="G64" s="10">
        <f>Assumptions!$B31/-12</f>
        <v>-583.33333333333337</v>
      </c>
      <c r="H64" s="10">
        <f>Assumptions!$B31/-12</f>
        <v>-583.33333333333337</v>
      </c>
      <c r="I64" s="10">
        <f>Assumptions!$B31/-12</f>
        <v>-583.33333333333337</v>
      </c>
      <c r="J64" s="10">
        <f>Assumptions!$B31/-12</f>
        <v>-583.33333333333337</v>
      </c>
      <c r="K64" s="10">
        <f>Assumptions!$B31/-12</f>
        <v>-583.33333333333337</v>
      </c>
      <c r="L64" s="10">
        <f>Assumptions!$B31/-12</f>
        <v>-583.33333333333337</v>
      </c>
      <c r="M64" s="10">
        <f>Assumptions!$B31/-12</f>
        <v>-583.33333333333337</v>
      </c>
      <c r="N64" s="10">
        <f>Assumptions!$B31/-12</f>
        <v>-583.33333333333337</v>
      </c>
      <c r="O64" s="10">
        <f>Assumptions!$B31/-12</f>
        <v>-583.33333333333337</v>
      </c>
      <c r="P64" s="10">
        <f>Assumptions!$B31/-12</f>
        <v>-583.33333333333337</v>
      </c>
      <c r="Q64" s="10">
        <f>Assumptions!$B31/-12</f>
        <v>-583.33333333333337</v>
      </c>
      <c r="R64" s="10">
        <f>Assumptions!$B31/-12</f>
        <v>-583.33333333333337</v>
      </c>
      <c r="S64" s="10">
        <f>Assumptions!$B31/-12</f>
        <v>-583.33333333333337</v>
      </c>
      <c r="T64" s="10">
        <f>Assumptions!$B31/-12</f>
        <v>-583.33333333333337</v>
      </c>
      <c r="U64" s="10">
        <f>Assumptions!$B31/-12</f>
        <v>-583.33333333333337</v>
      </c>
      <c r="V64" s="10">
        <f>Assumptions!$B31/-12</f>
        <v>-583.33333333333337</v>
      </c>
      <c r="W64" s="10">
        <f>Assumptions!$B31/-12</f>
        <v>-583.33333333333337</v>
      </c>
      <c r="X64" s="10">
        <f>Assumptions!$B31/-12</f>
        <v>-583.33333333333337</v>
      </c>
      <c r="Y64" s="10">
        <f>Assumptions!$B31/-12</f>
        <v>-583.33333333333337</v>
      </c>
      <c r="Z64" s="10">
        <f>Assumptions!$B31/-12</f>
        <v>-583.33333333333337</v>
      </c>
      <c r="AA64" s="10">
        <f>Assumptions!$B31/-12</f>
        <v>-583.33333333333337</v>
      </c>
      <c r="AB64" s="10">
        <f>Assumptions!$B31/-12</f>
        <v>-583.33333333333337</v>
      </c>
      <c r="AC64" s="10">
        <f>Assumptions!$B31/-12</f>
        <v>-583.33333333333337</v>
      </c>
      <c r="AD64" s="10">
        <f>Assumptions!$B31/-12</f>
        <v>-583.33333333333337</v>
      </c>
      <c r="AE64" s="10">
        <f>Assumptions!$B31/-12</f>
        <v>-583.33333333333337</v>
      </c>
      <c r="AF64" s="10">
        <f>Assumptions!$B31/-12</f>
        <v>-583.33333333333337</v>
      </c>
      <c r="AG64" s="10">
        <f>Assumptions!$B31/-12</f>
        <v>-583.33333333333337</v>
      </c>
      <c r="AH64" s="10">
        <f>Assumptions!$B31/-12</f>
        <v>-583.33333333333337</v>
      </c>
      <c r="AI64" s="10">
        <f>Assumptions!$B31/-12</f>
        <v>-583.33333333333337</v>
      </c>
      <c r="AJ64" s="10">
        <f>Assumptions!$B31/-12</f>
        <v>-583.33333333333337</v>
      </c>
      <c r="AK64" s="10">
        <f>Assumptions!$B31/-12</f>
        <v>-583.33333333333337</v>
      </c>
      <c r="AL64" s="10">
        <f>Assumptions!$B31/-12</f>
        <v>-583.33333333333337</v>
      </c>
      <c r="AM64" s="10">
        <f>Assumptions!$B31/-12</f>
        <v>-583.33333333333337</v>
      </c>
      <c r="AN64" s="10">
        <f>Assumptions!$B31/-12</f>
        <v>-583.33333333333337</v>
      </c>
      <c r="AO64" s="10">
        <f>Assumptions!$B31/-12</f>
        <v>-583.33333333333337</v>
      </c>
    </row>
    <row r="65" spans="2:41" x14ac:dyDescent="0.2">
      <c r="B65" t="s">
        <v>14</v>
      </c>
      <c r="E65" s="10">
        <f>Assumptions!$B32/-12</f>
        <v>0</v>
      </c>
      <c r="F65" s="10">
        <f>Assumptions!$B32/-12</f>
        <v>0</v>
      </c>
      <c r="G65" s="10">
        <f>Assumptions!$B32/-12</f>
        <v>0</v>
      </c>
      <c r="H65" s="10">
        <f>Assumptions!$B32/-12</f>
        <v>0</v>
      </c>
      <c r="I65" s="10">
        <f>Assumptions!$B32/-12</f>
        <v>0</v>
      </c>
      <c r="J65" s="10">
        <f>Assumptions!$B32/-12</f>
        <v>0</v>
      </c>
      <c r="K65" s="10">
        <f>Assumptions!$B32/-12</f>
        <v>0</v>
      </c>
      <c r="L65" s="10">
        <f>Assumptions!$B32/-12</f>
        <v>0</v>
      </c>
      <c r="M65" s="10">
        <f>Assumptions!$B32/-12</f>
        <v>0</v>
      </c>
      <c r="N65" s="10">
        <f>Assumptions!$B32/-12</f>
        <v>0</v>
      </c>
      <c r="O65" s="10">
        <f>Assumptions!$B32/-12</f>
        <v>0</v>
      </c>
      <c r="P65" s="10">
        <f>Assumptions!$B32/-12</f>
        <v>0</v>
      </c>
      <c r="Q65" s="10">
        <f>Assumptions!$B32/-12</f>
        <v>0</v>
      </c>
      <c r="R65" s="10">
        <f>Assumptions!$B32/-12</f>
        <v>0</v>
      </c>
      <c r="S65" s="10">
        <f>Assumptions!$B32/-12</f>
        <v>0</v>
      </c>
      <c r="T65" s="10">
        <f>Assumptions!$B32/-12</f>
        <v>0</v>
      </c>
      <c r="U65" s="10">
        <f>Assumptions!$B32/-12</f>
        <v>0</v>
      </c>
      <c r="V65" s="10">
        <f>Assumptions!$B32/-12</f>
        <v>0</v>
      </c>
      <c r="W65" s="10">
        <f>Assumptions!$B32/-12</f>
        <v>0</v>
      </c>
      <c r="X65" s="10">
        <f>Assumptions!$B32/-12</f>
        <v>0</v>
      </c>
      <c r="Y65" s="10">
        <f>Assumptions!$B32/-12</f>
        <v>0</v>
      </c>
      <c r="Z65" s="10">
        <f>Assumptions!$B32/-12</f>
        <v>0</v>
      </c>
      <c r="AA65" s="10">
        <f>Assumptions!$B32/-12</f>
        <v>0</v>
      </c>
      <c r="AB65" s="10">
        <f>Assumptions!$B32/-12</f>
        <v>0</v>
      </c>
      <c r="AC65" s="10">
        <f>Assumptions!$B32/-12</f>
        <v>0</v>
      </c>
      <c r="AD65" s="10">
        <f>Assumptions!$B32/-12</f>
        <v>0</v>
      </c>
      <c r="AE65" s="10">
        <f>Assumptions!$B32/-12</f>
        <v>0</v>
      </c>
      <c r="AF65" s="10">
        <f>Assumptions!$B32/-12</f>
        <v>0</v>
      </c>
      <c r="AG65" s="10">
        <f>Assumptions!$B32/-12</f>
        <v>0</v>
      </c>
      <c r="AH65" s="10">
        <f>Assumptions!$B32/-12</f>
        <v>0</v>
      </c>
      <c r="AI65" s="10">
        <f>Assumptions!$B32/-12</f>
        <v>0</v>
      </c>
      <c r="AJ65" s="10">
        <f>Assumptions!$B32/-12</f>
        <v>0</v>
      </c>
      <c r="AK65" s="10">
        <f>Assumptions!$B32/-12</f>
        <v>0</v>
      </c>
      <c r="AL65" s="10">
        <f>Assumptions!$B32/-12</f>
        <v>0</v>
      </c>
      <c r="AM65" s="10">
        <f>Assumptions!$B32/-12</f>
        <v>0</v>
      </c>
      <c r="AN65" s="10">
        <f>Assumptions!$B32/-12</f>
        <v>0</v>
      </c>
      <c r="AO65" s="10">
        <f>Assumptions!$B32/-12</f>
        <v>0</v>
      </c>
    </row>
    <row r="66" spans="2:41" x14ac:dyDescent="0.2">
      <c r="B66" t="s">
        <v>15</v>
      </c>
      <c r="E66" s="10">
        <f>Assumptions!$B33/-12</f>
        <v>-350</v>
      </c>
      <c r="F66" s="10">
        <f>Assumptions!$B33/-12</f>
        <v>-350</v>
      </c>
      <c r="G66" s="10">
        <f>Assumptions!$B33/-12</f>
        <v>-350</v>
      </c>
      <c r="H66" s="10">
        <f>Assumptions!$B33/-12</f>
        <v>-350</v>
      </c>
      <c r="I66" s="10">
        <f>Assumptions!$B33/-12</f>
        <v>-350</v>
      </c>
      <c r="J66" s="10">
        <f>Assumptions!$B33/-12</f>
        <v>-350</v>
      </c>
      <c r="K66" s="10">
        <f>Assumptions!$B33/-12</f>
        <v>-350</v>
      </c>
      <c r="L66" s="10">
        <f>Assumptions!$B33/-12</f>
        <v>-350</v>
      </c>
      <c r="M66" s="10">
        <f>Assumptions!$B33/-12</f>
        <v>-350</v>
      </c>
      <c r="N66" s="10">
        <f>Assumptions!$B33/-12</f>
        <v>-350</v>
      </c>
      <c r="O66" s="10">
        <f>Assumptions!$B33/-12</f>
        <v>-350</v>
      </c>
      <c r="P66" s="10">
        <f>Assumptions!$B33/-12</f>
        <v>-350</v>
      </c>
      <c r="Q66" s="10">
        <f>Assumptions!$B33/-12</f>
        <v>-350</v>
      </c>
      <c r="R66" s="10">
        <f>Assumptions!$B33/-12</f>
        <v>-350</v>
      </c>
      <c r="S66" s="10">
        <f>Assumptions!$B33/-12</f>
        <v>-350</v>
      </c>
      <c r="T66" s="10">
        <f>Assumptions!$B33/-12</f>
        <v>-350</v>
      </c>
      <c r="U66" s="10">
        <f>Assumptions!$B33/-12</f>
        <v>-350</v>
      </c>
      <c r="V66" s="10">
        <f>Assumptions!$B33/-12</f>
        <v>-350</v>
      </c>
      <c r="W66" s="10">
        <f>Assumptions!$B33/-12</f>
        <v>-350</v>
      </c>
      <c r="X66" s="10">
        <f>Assumptions!$B33/-12</f>
        <v>-350</v>
      </c>
      <c r="Y66" s="10">
        <f>Assumptions!$B33/-12</f>
        <v>-350</v>
      </c>
      <c r="Z66" s="10">
        <f>Assumptions!$B33/-12</f>
        <v>-350</v>
      </c>
      <c r="AA66" s="10">
        <f>Assumptions!$B33/-12</f>
        <v>-350</v>
      </c>
      <c r="AB66" s="10">
        <f>Assumptions!$B33/-12</f>
        <v>-350</v>
      </c>
      <c r="AC66" s="10">
        <f>Assumptions!$B33/-12</f>
        <v>-350</v>
      </c>
      <c r="AD66" s="10">
        <f>Assumptions!$B33/-12</f>
        <v>-350</v>
      </c>
      <c r="AE66" s="10">
        <f>Assumptions!$B33/-12</f>
        <v>-350</v>
      </c>
      <c r="AF66" s="10">
        <f>Assumptions!$B33/-12</f>
        <v>-350</v>
      </c>
      <c r="AG66" s="10">
        <f>Assumptions!$B33/-12</f>
        <v>-350</v>
      </c>
      <c r="AH66" s="10">
        <f>Assumptions!$B33/-12</f>
        <v>-350</v>
      </c>
      <c r="AI66" s="10">
        <f>Assumptions!$B33/-12</f>
        <v>-350</v>
      </c>
      <c r="AJ66" s="10">
        <f>Assumptions!$B33/-12</f>
        <v>-350</v>
      </c>
      <c r="AK66" s="10">
        <f>Assumptions!$B33/-12</f>
        <v>-350</v>
      </c>
      <c r="AL66" s="10">
        <f>Assumptions!$B33/-12</f>
        <v>-350</v>
      </c>
      <c r="AM66" s="10">
        <f>Assumptions!$B33/-12</f>
        <v>-350</v>
      </c>
      <c r="AN66" s="10">
        <f>Assumptions!$B33/-12</f>
        <v>-350</v>
      </c>
      <c r="AO66" s="10">
        <f>Assumptions!$B33/-12</f>
        <v>-350</v>
      </c>
    </row>
    <row r="67" spans="2:41" x14ac:dyDescent="0.2">
      <c r="B67" s="1" t="s">
        <v>16</v>
      </c>
      <c r="E67" s="28">
        <f>SUM(E61:E66)</f>
        <v>-5541.6666666666661</v>
      </c>
      <c r="F67" s="28">
        <f t="shared" ref="F67:S67" si="109">SUM(F61:F66)</f>
        <v>-5541.6666666666661</v>
      </c>
      <c r="G67" s="28">
        <f t="shared" si="109"/>
        <v>-5541.6666666666661</v>
      </c>
      <c r="H67" s="28">
        <f t="shared" si="109"/>
        <v>-5541.6666666666661</v>
      </c>
      <c r="I67" s="28">
        <f t="shared" si="109"/>
        <v>-5541.6666666666661</v>
      </c>
      <c r="J67" s="28">
        <f t="shared" si="109"/>
        <v>-5541.6666666666661</v>
      </c>
      <c r="K67" s="28">
        <f t="shared" si="109"/>
        <v>-5541.6666666666661</v>
      </c>
      <c r="L67" s="28">
        <f t="shared" si="109"/>
        <v>-5541.6666666666661</v>
      </c>
      <c r="M67" s="28">
        <f t="shared" si="109"/>
        <v>-5541.6666666666661</v>
      </c>
      <c r="N67" s="28">
        <f t="shared" si="109"/>
        <v>-5541.6666666666661</v>
      </c>
      <c r="O67" s="28">
        <f t="shared" si="109"/>
        <v>-5541.6666666666661</v>
      </c>
      <c r="P67" s="28">
        <f t="shared" si="109"/>
        <v>-5541.6666666666661</v>
      </c>
      <c r="Q67" s="28">
        <f t="shared" si="109"/>
        <v>-5541.6666666666661</v>
      </c>
      <c r="R67" s="28">
        <f t="shared" si="109"/>
        <v>-5541.6666666666661</v>
      </c>
      <c r="S67" s="28">
        <f t="shared" si="109"/>
        <v>-5541.6666666666661</v>
      </c>
      <c r="T67" s="28">
        <f t="shared" ref="T67" si="110">SUM(T61:T66)</f>
        <v>-5541.6666666666661</v>
      </c>
      <c r="U67" s="28">
        <f t="shared" ref="U67" si="111">SUM(U61:U66)</f>
        <v>-5541.6666666666661</v>
      </c>
      <c r="V67" s="28">
        <f t="shared" ref="V67" si="112">SUM(V61:V66)</f>
        <v>-5541.6666666666661</v>
      </c>
      <c r="W67" s="28">
        <f t="shared" ref="W67" si="113">SUM(W61:W66)</f>
        <v>-5541.6666666666661</v>
      </c>
      <c r="X67" s="28">
        <f t="shared" ref="X67" si="114">SUM(X61:X66)</f>
        <v>-5541.6666666666661</v>
      </c>
      <c r="Y67" s="28">
        <f t="shared" ref="Y67" si="115">SUM(Y61:Y66)</f>
        <v>-5541.6666666666661</v>
      </c>
      <c r="Z67" s="28">
        <f t="shared" ref="Z67" si="116">SUM(Z61:Z66)</f>
        <v>-5541.6666666666661</v>
      </c>
      <c r="AA67" s="28">
        <f t="shared" ref="AA67" si="117">SUM(AA61:AA66)</f>
        <v>-5541.6666666666661</v>
      </c>
      <c r="AB67" s="28">
        <f t="shared" ref="AB67" si="118">SUM(AB61:AB66)</f>
        <v>-5541.6666666666661</v>
      </c>
      <c r="AC67" s="28">
        <f t="shared" ref="AC67" si="119">SUM(AC61:AC66)</f>
        <v>-5541.6666666666661</v>
      </c>
      <c r="AD67" s="28">
        <f t="shared" ref="AD67" si="120">SUM(AD61:AD66)</f>
        <v>-5541.6666666666661</v>
      </c>
      <c r="AE67" s="28">
        <f t="shared" ref="AE67" si="121">SUM(AE61:AE66)</f>
        <v>-5541.6666666666661</v>
      </c>
      <c r="AF67" s="28">
        <f t="shared" ref="AF67" si="122">SUM(AF61:AF66)</f>
        <v>-5541.6666666666661</v>
      </c>
      <c r="AG67" s="28">
        <f t="shared" ref="AG67" si="123">SUM(AG61:AG66)</f>
        <v>-5541.6666666666661</v>
      </c>
      <c r="AH67" s="28">
        <f t="shared" ref="AH67" si="124">SUM(AH61:AH66)</f>
        <v>-5541.6666666666661</v>
      </c>
      <c r="AI67" s="28">
        <f t="shared" ref="AI67" si="125">SUM(AI61:AI66)</f>
        <v>-5541.6666666666661</v>
      </c>
      <c r="AJ67" s="28">
        <f t="shared" ref="AJ67" si="126">SUM(AJ61:AJ66)</f>
        <v>-5541.6666666666661</v>
      </c>
      <c r="AK67" s="28">
        <f t="shared" ref="AK67" si="127">SUM(AK61:AK66)</f>
        <v>-5541.6666666666661</v>
      </c>
      <c r="AL67" s="28">
        <f t="shared" ref="AL67" si="128">SUM(AL61:AL66)</f>
        <v>-5541.6666666666661</v>
      </c>
      <c r="AM67" s="28">
        <f t="shared" ref="AM67" si="129">SUM(AM61:AM66)</f>
        <v>-5541.6666666666661</v>
      </c>
      <c r="AN67" s="28">
        <f t="shared" ref="AN67" si="130">SUM(AN61:AN66)</f>
        <v>-5541.6666666666661</v>
      </c>
      <c r="AO67" s="28">
        <f t="shared" ref="AO67" si="131">SUM(AO61:AO66)</f>
        <v>-5541.6666666666661</v>
      </c>
    </row>
    <row r="69" spans="2:41" x14ac:dyDescent="0.2">
      <c r="B69" t="s">
        <v>94</v>
      </c>
    </row>
    <row r="70" spans="2:41" x14ac:dyDescent="0.2">
      <c r="B70" t="s">
        <v>100</v>
      </c>
      <c r="E70" s="13"/>
      <c r="F70">
        <f>E70</f>
        <v>0</v>
      </c>
      <c r="G70">
        <f t="shared" ref="G70:AO72" si="132">F70</f>
        <v>0</v>
      </c>
      <c r="H70">
        <f t="shared" si="132"/>
        <v>0</v>
      </c>
      <c r="I70">
        <f t="shared" si="132"/>
        <v>0</v>
      </c>
      <c r="J70">
        <f t="shared" si="132"/>
        <v>0</v>
      </c>
      <c r="K70">
        <f t="shared" si="132"/>
        <v>0</v>
      </c>
      <c r="L70">
        <f t="shared" si="132"/>
        <v>0</v>
      </c>
      <c r="M70">
        <f t="shared" si="132"/>
        <v>0</v>
      </c>
      <c r="N70">
        <f t="shared" si="132"/>
        <v>0</v>
      </c>
      <c r="O70">
        <f t="shared" si="132"/>
        <v>0</v>
      </c>
      <c r="P70">
        <f t="shared" si="132"/>
        <v>0</v>
      </c>
      <c r="Q70">
        <f t="shared" si="132"/>
        <v>0</v>
      </c>
      <c r="R70">
        <f t="shared" si="132"/>
        <v>0</v>
      </c>
      <c r="S70">
        <f t="shared" si="132"/>
        <v>0</v>
      </c>
      <c r="T70">
        <f t="shared" si="132"/>
        <v>0</v>
      </c>
      <c r="U70">
        <f t="shared" si="132"/>
        <v>0</v>
      </c>
      <c r="V70">
        <f t="shared" si="132"/>
        <v>0</v>
      </c>
      <c r="W70">
        <f t="shared" si="132"/>
        <v>0</v>
      </c>
      <c r="X70">
        <f t="shared" si="132"/>
        <v>0</v>
      </c>
      <c r="Y70">
        <f t="shared" si="132"/>
        <v>0</v>
      </c>
      <c r="Z70">
        <f t="shared" si="132"/>
        <v>0</v>
      </c>
      <c r="AA70">
        <f t="shared" si="132"/>
        <v>0</v>
      </c>
      <c r="AB70">
        <f t="shared" si="132"/>
        <v>0</v>
      </c>
      <c r="AC70">
        <f t="shared" si="132"/>
        <v>0</v>
      </c>
      <c r="AD70">
        <f t="shared" si="132"/>
        <v>0</v>
      </c>
      <c r="AE70">
        <f t="shared" si="132"/>
        <v>0</v>
      </c>
      <c r="AF70">
        <f t="shared" si="132"/>
        <v>0</v>
      </c>
      <c r="AG70">
        <f t="shared" si="132"/>
        <v>0</v>
      </c>
      <c r="AH70">
        <f t="shared" si="132"/>
        <v>0</v>
      </c>
      <c r="AI70">
        <f t="shared" si="132"/>
        <v>0</v>
      </c>
      <c r="AJ70">
        <f t="shared" si="132"/>
        <v>0</v>
      </c>
      <c r="AK70">
        <f t="shared" si="132"/>
        <v>0</v>
      </c>
      <c r="AL70">
        <f t="shared" si="132"/>
        <v>0</v>
      </c>
      <c r="AM70">
        <f t="shared" si="132"/>
        <v>0</v>
      </c>
      <c r="AN70">
        <f t="shared" si="132"/>
        <v>0</v>
      </c>
      <c r="AO70">
        <f t="shared" si="132"/>
        <v>0</v>
      </c>
    </row>
    <row r="71" spans="2:41" x14ac:dyDescent="0.2">
      <c r="B71" t="s">
        <v>96</v>
      </c>
      <c r="E71" s="13">
        <v>5</v>
      </c>
      <c r="F71">
        <f t="shared" ref="F71:U72" si="133">E71</f>
        <v>5</v>
      </c>
      <c r="G71">
        <f t="shared" si="133"/>
        <v>5</v>
      </c>
      <c r="H71">
        <f t="shared" si="133"/>
        <v>5</v>
      </c>
      <c r="I71">
        <f t="shared" si="133"/>
        <v>5</v>
      </c>
      <c r="J71">
        <f t="shared" si="133"/>
        <v>5</v>
      </c>
      <c r="K71">
        <f t="shared" si="133"/>
        <v>5</v>
      </c>
      <c r="L71">
        <f t="shared" si="133"/>
        <v>5</v>
      </c>
      <c r="M71">
        <f t="shared" si="133"/>
        <v>5</v>
      </c>
      <c r="N71">
        <f t="shared" si="133"/>
        <v>5</v>
      </c>
      <c r="O71">
        <f t="shared" si="133"/>
        <v>5</v>
      </c>
      <c r="P71">
        <f t="shared" si="133"/>
        <v>5</v>
      </c>
      <c r="Q71">
        <f t="shared" si="133"/>
        <v>5</v>
      </c>
      <c r="R71">
        <f t="shared" si="133"/>
        <v>5</v>
      </c>
      <c r="S71">
        <f t="shared" si="133"/>
        <v>5</v>
      </c>
      <c r="T71">
        <f t="shared" si="133"/>
        <v>5</v>
      </c>
      <c r="U71">
        <f t="shared" si="133"/>
        <v>5</v>
      </c>
      <c r="V71">
        <f t="shared" si="132"/>
        <v>5</v>
      </c>
      <c r="W71">
        <f t="shared" si="132"/>
        <v>5</v>
      </c>
      <c r="X71">
        <f t="shared" si="132"/>
        <v>5</v>
      </c>
      <c r="Y71">
        <f t="shared" si="132"/>
        <v>5</v>
      </c>
      <c r="Z71">
        <f t="shared" si="132"/>
        <v>5</v>
      </c>
      <c r="AA71">
        <f t="shared" si="132"/>
        <v>5</v>
      </c>
      <c r="AB71">
        <f t="shared" si="132"/>
        <v>5</v>
      </c>
      <c r="AC71">
        <f t="shared" si="132"/>
        <v>5</v>
      </c>
      <c r="AD71">
        <f t="shared" si="132"/>
        <v>5</v>
      </c>
      <c r="AE71">
        <f t="shared" si="132"/>
        <v>5</v>
      </c>
      <c r="AF71">
        <f t="shared" si="132"/>
        <v>5</v>
      </c>
      <c r="AG71">
        <f t="shared" si="132"/>
        <v>5</v>
      </c>
      <c r="AH71">
        <f t="shared" si="132"/>
        <v>5</v>
      </c>
      <c r="AI71">
        <f t="shared" si="132"/>
        <v>5</v>
      </c>
      <c r="AJ71">
        <f t="shared" si="132"/>
        <v>5</v>
      </c>
      <c r="AK71">
        <f t="shared" si="132"/>
        <v>5</v>
      </c>
      <c r="AL71">
        <f t="shared" si="132"/>
        <v>5</v>
      </c>
      <c r="AM71">
        <f t="shared" si="132"/>
        <v>5</v>
      </c>
      <c r="AN71">
        <f t="shared" si="132"/>
        <v>5</v>
      </c>
      <c r="AO71">
        <f t="shared" si="132"/>
        <v>5</v>
      </c>
    </row>
    <row r="72" spans="2:41" x14ac:dyDescent="0.2">
      <c r="B72" t="s">
        <v>95</v>
      </c>
      <c r="E72" s="13">
        <v>1</v>
      </c>
      <c r="F72">
        <f t="shared" si="133"/>
        <v>1</v>
      </c>
      <c r="G72">
        <f t="shared" si="132"/>
        <v>1</v>
      </c>
      <c r="H72">
        <f t="shared" si="132"/>
        <v>1</v>
      </c>
      <c r="I72">
        <f t="shared" si="132"/>
        <v>1</v>
      </c>
      <c r="J72">
        <f t="shared" si="132"/>
        <v>1</v>
      </c>
      <c r="K72">
        <f t="shared" si="132"/>
        <v>1</v>
      </c>
      <c r="L72">
        <f t="shared" si="132"/>
        <v>1</v>
      </c>
      <c r="M72">
        <f t="shared" si="132"/>
        <v>1</v>
      </c>
      <c r="N72">
        <f t="shared" si="132"/>
        <v>1</v>
      </c>
      <c r="O72">
        <f t="shared" si="132"/>
        <v>1</v>
      </c>
      <c r="P72">
        <f t="shared" si="132"/>
        <v>1</v>
      </c>
      <c r="Q72">
        <f t="shared" si="132"/>
        <v>1</v>
      </c>
      <c r="R72">
        <f t="shared" si="132"/>
        <v>1</v>
      </c>
      <c r="S72">
        <f t="shared" si="132"/>
        <v>1</v>
      </c>
      <c r="T72">
        <f t="shared" si="132"/>
        <v>1</v>
      </c>
      <c r="U72">
        <f t="shared" si="132"/>
        <v>1</v>
      </c>
      <c r="V72">
        <f t="shared" si="132"/>
        <v>1</v>
      </c>
      <c r="W72">
        <f t="shared" si="132"/>
        <v>1</v>
      </c>
      <c r="X72">
        <f t="shared" si="132"/>
        <v>1</v>
      </c>
      <c r="Y72">
        <f t="shared" si="132"/>
        <v>1</v>
      </c>
      <c r="Z72">
        <f t="shared" si="132"/>
        <v>1</v>
      </c>
      <c r="AA72">
        <f t="shared" si="132"/>
        <v>1</v>
      </c>
      <c r="AB72">
        <f t="shared" si="132"/>
        <v>1</v>
      </c>
      <c r="AC72">
        <f t="shared" si="132"/>
        <v>1</v>
      </c>
      <c r="AD72">
        <f t="shared" si="132"/>
        <v>1</v>
      </c>
      <c r="AE72">
        <f t="shared" si="132"/>
        <v>1</v>
      </c>
      <c r="AF72">
        <f t="shared" si="132"/>
        <v>1</v>
      </c>
      <c r="AG72">
        <f t="shared" si="132"/>
        <v>1</v>
      </c>
      <c r="AH72">
        <f t="shared" si="132"/>
        <v>1</v>
      </c>
      <c r="AI72">
        <f t="shared" si="132"/>
        <v>1</v>
      </c>
      <c r="AJ72">
        <f t="shared" si="132"/>
        <v>1</v>
      </c>
      <c r="AK72">
        <f t="shared" si="132"/>
        <v>1</v>
      </c>
      <c r="AL72">
        <f t="shared" si="132"/>
        <v>1</v>
      </c>
      <c r="AM72">
        <f t="shared" si="132"/>
        <v>1</v>
      </c>
      <c r="AN72">
        <f t="shared" si="132"/>
        <v>1</v>
      </c>
      <c r="AO72">
        <f t="shared" si="132"/>
        <v>1</v>
      </c>
    </row>
    <row r="73" spans="2:41" s="12" customFormat="1" x14ac:dyDescent="0.2">
      <c r="B73" s="12" t="s">
        <v>97</v>
      </c>
      <c r="E73" s="12">
        <f>Assumptions!$B$39</f>
        <v>0</v>
      </c>
      <c r="F73" s="12">
        <f>Assumptions!$B$39</f>
        <v>0</v>
      </c>
      <c r="G73" s="12">
        <f>Assumptions!$B$39</f>
        <v>0</v>
      </c>
      <c r="H73" s="12">
        <f>Assumptions!$B$39</f>
        <v>0</v>
      </c>
      <c r="I73" s="12">
        <f>Assumptions!$B$39</f>
        <v>0</v>
      </c>
      <c r="J73" s="12">
        <f>Assumptions!$B$39</f>
        <v>0</v>
      </c>
      <c r="K73" s="12">
        <f>Assumptions!$B$39</f>
        <v>0</v>
      </c>
      <c r="L73" s="12">
        <f>Assumptions!$B$39</f>
        <v>0</v>
      </c>
      <c r="M73" s="12">
        <f>Assumptions!$B$39</f>
        <v>0</v>
      </c>
      <c r="N73" s="12">
        <f>Assumptions!$B$39</f>
        <v>0</v>
      </c>
      <c r="O73" s="12">
        <f>Assumptions!$B$39</f>
        <v>0</v>
      </c>
      <c r="P73" s="12">
        <f>Assumptions!$B$39</f>
        <v>0</v>
      </c>
      <c r="Q73" s="12">
        <f>Assumptions!$B$39</f>
        <v>0</v>
      </c>
      <c r="R73" s="12">
        <f>Assumptions!$B$39</f>
        <v>0</v>
      </c>
      <c r="S73" s="12">
        <f>Assumptions!$B$39</f>
        <v>0</v>
      </c>
      <c r="T73" s="12">
        <f>Assumptions!$B$39</f>
        <v>0</v>
      </c>
      <c r="U73" s="12">
        <f>Assumptions!$B$39</f>
        <v>0</v>
      </c>
      <c r="V73" s="12">
        <f>Assumptions!$B$39</f>
        <v>0</v>
      </c>
      <c r="W73" s="12">
        <f>Assumptions!$B$39</f>
        <v>0</v>
      </c>
      <c r="X73" s="12">
        <f>Assumptions!$B$39</f>
        <v>0</v>
      </c>
      <c r="Y73" s="12">
        <f>Assumptions!$B$39</f>
        <v>0</v>
      </c>
      <c r="Z73" s="12">
        <f>Assumptions!$B$39</f>
        <v>0</v>
      </c>
      <c r="AA73" s="12">
        <f>Assumptions!$B$39</f>
        <v>0</v>
      </c>
      <c r="AB73" s="12">
        <f>Assumptions!$B$39</f>
        <v>0</v>
      </c>
      <c r="AC73" s="12">
        <f>Assumptions!$B$39</f>
        <v>0</v>
      </c>
      <c r="AD73" s="12">
        <f>Assumptions!$B$39</f>
        <v>0</v>
      </c>
      <c r="AE73" s="12">
        <f>Assumptions!$B$39</f>
        <v>0</v>
      </c>
      <c r="AF73" s="12">
        <f>Assumptions!$B$39</f>
        <v>0</v>
      </c>
      <c r="AG73" s="12">
        <f>Assumptions!$B$39</f>
        <v>0</v>
      </c>
      <c r="AH73" s="12">
        <f>Assumptions!$B$39</f>
        <v>0</v>
      </c>
      <c r="AI73" s="12">
        <f>Assumptions!$B$39</f>
        <v>0</v>
      </c>
      <c r="AJ73" s="12">
        <f>Assumptions!$B$39</f>
        <v>0</v>
      </c>
      <c r="AK73" s="12">
        <f>Assumptions!$B$39</f>
        <v>0</v>
      </c>
      <c r="AL73" s="12">
        <f>Assumptions!$B$39</f>
        <v>0</v>
      </c>
      <c r="AM73" s="12">
        <f>Assumptions!$B$39</f>
        <v>0</v>
      </c>
      <c r="AN73" s="12">
        <f>Assumptions!$B$39</f>
        <v>0</v>
      </c>
      <c r="AO73" s="12">
        <f>Assumptions!$B$39</f>
        <v>0</v>
      </c>
    </row>
    <row r="74" spans="2:41" s="2" customFormat="1" x14ac:dyDescent="0.2">
      <c r="B74" s="2" t="s">
        <v>101</v>
      </c>
      <c r="E74" s="2">
        <f t="shared" ref="E74:AO74" si="134">SUM(E70:E73)</f>
        <v>6</v>
      </c>
      <c r="F74" s="2">
        <f t="shared" si="134"/>
        <v>6</v>
      </c>
      <c r="G74" s="2">
        <f t="shared" si="134"/>
        <v>6</v>
      </c>
      <c r="H74" s="2">
        <f t="shared" si="134"/>
        <v>6</v>
      </c>
      <c r="I74" s="2">
        <f t="shared" si="134"/>
        <v>6</v>
      </c>
      <c r="J74" s="2">
        <f t="shared" si="134"/>
        <v>6</v>
      </c>
      <c r="K74" s="2">
        <f t="shared" si="134"/>
        <v>6</v>
      </c>
      <c r="L74" s="2">
        <f t="shared" si="134"/>
        <v>6</v>
      </c>
      <c r="M74" s="2">
        <f t="shared" si="134"/>
        <v>6</v>
      </c>
      <c r="N74" s="2">
        <f t="shared" si="134"/>
        <v>6</v>
      </c>
      <c r="O74" s="2">
        <f t="shared" si="134"/>
        <v>6</v>
      </c>
      <c r="P74" s="2">
        <f t="shared" si="134"/>
        <v>6</v>
      </c>
      <c r="Q74" s="2">
        <f t="shared" si="134"/>
        <v>6</v>
      </c>
      <c r="R74" s="2">
        <f t="shared" si="134"/>
        <v>6</v>
      </c>
      <c r="S74" s="2">
        <f t="shared" si="134"/>
        <v>6</v>
      </c>
      <c r="T74" s="2">
        <f t="shared" si="134"/>
        <v>6</v>
      </c>
      <c r="U74" s="2">
        <f t="shared" si="134"/>
        <v>6</v>
      </c>
      <c r="V74" s="2">
        <f t="shared" si="134"/>
        <v>6</v>
      </c>
      <c r="W74" s="2">
        <f t="shared" si="134"/>
        <v>6</v>
      </c>
      <c r="X74" s="2">
        <f t="shared" si="134"/>
        <v>6</v>
      </c>
      <c r="Y74" s="2">
        <f t="shared" si="134"/>
        <v>6</v>
      </c>
      <c r="Z74" s="2">
        <f t="shared" si="134"/>
        <v>6</v>
      </c>
      <c r="AA74" s="2">
        <f t="shared" si="134"/>
        <v>6</v>
      </c>
      <c r="AB74" s="2">
        <f t="shared" si="134"/>
        <v>6</v>
      </c>
      <c r="AC74" s="2">
        <f t="shared" si="134"/>
        <v>6</v>
      </c>
      <c r="AD74" s="2">
        <f t="shared" si="134"/>
        <v>6</v>
      </c>
      <c r="AE74" s="2">
        <f t="shared" si="134"/>
        <v>6</v>
      </c>
      <c r="AF74" s="2">
        <f t="shared" si="134"/>
        <v>6</v>
      </c>
      <c r="AG74" s="2">
        <f t="shared" si="134"/>
        <v>6</v>
      </c>
      <c r="AH74" s="2">
        <f t="shared" si="134"/>
        <v>6</v>
      </c>
      <c r="AI74" s="2">
        <f t="shared" si="134"/>
        <v>6</v>
      </c>
      <c r="AJ74" s="2">
        <f t="shared" si="134"/>
        <v>6</v>
      </c>
      <c r="AK74" s="2">
        <f t="shared" si="134"/>
        <v>6</v>
      </c>
      <c r="AL74" s="2">
        <f t="shared" si="134"/>
        <v>6</v>
      </c>
      <c r="AM74" s="2">
        <f t="shared" si="134"/>
        <v>6</v>
      </c>
      <c r="AN74" s="2">
        <f t="shared" si="134"/>
        <v>6</v>
      </c>
      <c r="AO74" s="2">
        <f t="shared" si="134"/>
        <v>6</v>
      </c>
    </row>
    <row r="76" spans="2:41" x14ac:dyDescent="0.2">
      <c r="B76" t="s">
        <v>38</v>
      </c>
      <c r="E76" s="10">
        <f>-E74*Assumptions!$B$43/12</f>
        <v>-15000</v>
      </c>
      <c r="F76" s="10">
        <f>-F74*Assumptions!$B$43/12</f>
        <v>-15000</v>
      </c>
      <c r="G76" s="10">
        <f>-G74*Assumptions!$B$43/12</f>
        <v>-15000</v>
      </c>
      <c r="H76" s="10">
        <f>-H74*Assumptions!$B$43/12</f>
        <v>-15000</v>
      </c>
      <c r="I76" s="10">
        <f>-I74*Assumptions!$B$43/12</f>
        <v>-15000</v>
      </c>
      <c r="J76" s="10">
        <f>-J74*Assumptions!$B$43/12</f>
        <v>-15000</v>
      </c>
      <c r="K76" s="10">
        <f>-K74*Assumptions!$B$43/12</f>
        <v>-15000</v>
      </c>
      <c r="L76" s="10">
        <f>-L74*Assumptions!$B$43/12</f>
        <v>-15000</v>
      </c>
      <c r="M76" s="10">
        <f>-M74*Assumptions!$B$43/12</f>
        <v>-15000</v>
      </c>
      <c r="N76" s="10">
        <f>-N74*Assumptions!$B$43/12</f>
        <v>-15000</v>
      </c>
      <c r="O76" s="10">
        <f>-O74*Assumptions!$B$43/12</f>
        <v>-15000</v>
      </c>
      <c r="P76" s="10">
        <f>-P74*Assumptions!$B$43/12</f>
        <v>-15000</v>
      </c>
      <c r="Q76" s="10">
        <f>-Q74*Assumptions!$B$43/12</f>
        <v>-15000</v>
      </c>
      <c r="R76" s="10">
        <f>-R74*Assumptions!$B$43/12</f>
        <v>-15000</v>
      </c>
      <c r="S76" s="10">
        <f>-S74*Assumptions!$B$43/12</f>
        <v>-15000</v>
      </c>
      <c r="T76" s="10">
        <f>-T74*Assumptions!$B$43/12</f>
        <v>-15000</v>
      </c>
      <c r="U76" s="10">
        <f>-U74*Assumptions!$B$43/12</f>
        <v>-15000</v>
      </c>
      <c r="V76" s="10">
        <f>-V74*Assumptions!$B$43/12</f>
        <v>-15000</v>
      </c>
      <c r="W76" s="10">
        <f>-W74*Assumptions!$B$43/12</f>
        <v>-15000</v>
      </c>
      <c r="X76" s="10">
        <f>-X74*Assumptions!$B$43/12</f>
        <v>-15000</v>
      </c>
      <c r="Y76" s="10">
        <f>-Y74*Assumptions!$B$43/12</f>
        <v>-15000</v>
      </c>
      <c r="Z76" s="10">
        <f>-Z74*Assumptions!$B$43/12</f>
        <v>-15000</v>
      </c>
      <c r="AA76" s="10">
        <f>-AA74*Assumptions!$B$43/12</f>
        <v>-15000</v>
      </c>
      <c r="AB76" s="10">
        <f>-AB74*Assumptions!$B$43/12</f>
        <v>-15000</v>
      </c>
      <c r="AC76" s="10">
        <f>-AC74*Assumptions!$B$43/12</f>
        <v>-15000</v>
      </c>
      <c r="AD76" s="10">
        <f>-AD74*Assumptions!$B$43/12</f>
        <v>-15000</v>
      </c>
      <c r="AE76" s="10">
        <f>-AE74*Assumptions!$B$43/12</f>
        <v>-15000</v>
      </c>
      <c r="AF76" s="10">
        <f>-AF74*Assumptions!$B$43/12</f>
        <v>-15000</v>
      </c>
      <c r="AG76" s="10">
        <f>-AG74*Assumptions!$B$43/12</f>
        <v>-15000</v>
      </c>
      <c r="AH76" s="10">
        <f>-AH74*Assumptions!$B$43/12</f>
        <v>-15000</v>
      </c>
      <c r="AI76" s="10">
        <f>-AI74*Assumptions!$B$43/12</f>
        <v>-15000</v>
      </c>
      <c r="AJ76" s="10">
        <f>-AJ74*Assumptions!$B$43/12</f>
        <v>-15000</v>
      </c>
      <c r="AK76" s="10">
        <f>-AK74*Assumptions!$B$43/12</f>
        <v>-15000</v>
      </c>
      <c r="AL76" s="10">
        <f>-AL74*Assumptions!$B$43/12</f>
        <v>-15000</v>
      </c>
      <c r="AM76" s="10">
        <f>-AM74*Assumptions!$B$43/12</f>
        <v>-15000</v>
      </c>
      <c r="AN76" s="10">
        <f>-AN74*Assumptions!$B$43/12</f>
        <v>-15000</v>
      </c>
      <c r="AO76" s="10">
        <f>-AO74*Assumptions!$B$43/12</f>
        <v>-15000</v>
      </c>
    </row>
    <row r="77" spans="2:41" x14ac:dyDescent="0.2">
      <c r="B77" t="s">
        <v>39</v>
      </c>
      <c r="E77" s="10">
        <f>E76*Assumptions!$B$44</f>
        <v>-2070</v>
      </c>
      <c r="F77" s="10">
        <f>F76*Assumptions!$B$44</f>
        <v>-2070</v>
      </c>
      <c r="G77" s="10">
        <f>G76*Assumptions!$B$44</f>
        <v>-2070</v>
      </c>
      <c r="H77" s="10">
        <f>H76*Assumptions!$B$44</f>
        <v>-2070</v>
      </c>
      <c r="I77" s="10">
        <f>I76*Assumptions!$B$44</f>
        <v>-2070</v>
      </c>
      <c r="J77" s="10">
        <f>J76*Assumptions!$B$44</f>
        <v>-2070</v>
      </c>
      <c r="K77" s="10">
        <f>K76*Assumptions!$B$44</f>
        <v>-2070</v>
      </c>
      <c r="L77" s="10">
        <f>L76*Assumptions!$B$44</f>
        <v>-2070</v>
      </c>
      <c r="M77" s="10">
        <f>M76*Assumptions!$B$44</f>
        <v>-2070</v>
      </c>
      <c r="N77" s="10">
        <f>N76*Assumptions!$B$44</f>
        <v>-2070</v>
      </c>
      <c r="O77" s="10">
        <f>O76*Assumptions!$B$44</f>
        <v>-2070</v>
      </c>
      <c r="P77" s="10">
        <f>P76*Assumptions!$B$44</f>
        <v>-2070</v>
      </c>
      <c r="Q77" s="10">
        <f>Q76*Assumptions!$B$44</f>
        <v>-2070</v>
      </c>
      <c r="R77" s="10">
        <f>R76*Assumptions!$B$44</f>
        <v>-2070</v>
      </c>
      <c r="S77" s="10">
        <f>S76*Assumptions!$B$44</f>
        <v>-2070</v>
      </c>
      <c r="T77" s="10">
        <f>T76*Assumptions!$B$44</f>
        <v>-2070</v>
      </c>
      <c r="U77" s="10">
        <f>U76*Assumptions!$B$44</f>
        <v>-2070</v>
      </c>
      <c r="V77" s="10">
        <f>V76*Assumptions!$B$44</f>
        <v>-2070</v>
      </c>
      <c r="W77" s="10">
        <f>W76*Assumptions!$B$44</f>
        <v>-2070</v>
      </c>
      <c r="X77" s="10">
        <f>X76*Assumptions!$B$44</f>
        <v>-2070</v>
      </c>
      <c r="Y77" s="10">
        <f>Y76*Assumptions!$B$44</f>
        <v>-2070</v>
      </c>
      <c r="Z77" s="10">
        <f>Z76*Assumptions!$B$44</f>
        <v>-2070</v>
      </c>
      <c r="AA77" s="10">
        <f>AA76*Assumptions!$B$44</f>
        <v>-2070</v>
      </c>
      <c r="AB77" s="10">
        <f>AB76*Assumptions!$B$44</f>
        <v>-2070</v>
      </c>
      <c r="AC77" s="10">
        <f>AC76*Assumptions!$B$44</f>
        <v>-2070</v>
      </c>
      <c r="AD77" s="10">
        <f>AD76*Assumptions!$B$44</f>
        <v>-2070</v>
      </c>
      <c r="AE77" s="10">
        <f>AE76*Assumptions!$B$44</f>
        <v>-2070</v>
      </c>
      <c r="AF77" s="10">
        <f>AF76*Assumptions!$B$44</f>
        <v>-2070</v>
      </c>
      <c r="AG77" s="10">
        <f>AG76*Assumptions!$B$44</f>
        <v>-2070</v>
      </c>
      <c r="AH77" s="10">
        <f>AH76*Assumptions!$B$44</f>
        <v>-2070</v>
      </c>
      <c r="AI77" s="10">
        <f>AI76*Assumptions!$B$44</f>
        <v>-2070</v>
      </c>
      <c r="AJ77" s="10">
        <f>AJ76*Assumptions!$B$44</f>
        <v>-2070</v>
      </c>
      <c r="AK77" s="10">
        <f>AK76*Assumptions!$B$44</f>
        <v>-2070</v>
      </c>
      <c r="AL77" s="10">
        <f>AL76*Assumptions!$B$44</f>
        <v>-2070</v>
      </c>
      <c r="AM77" s="10">
        <f>AM76*Assumptions!$B$44</f>
        <v>-2070</v>
      </c>
      <c r="AN77" s="10">
        <f>AN76*Assumptions!$B$44</f>
        <v>-2070</v>
      </c>
      <c r="AO77" s="10">
        <f>AO76*Assumptions!$B$44</f>
        <v>-2070</v>
      </c>
    </row>
    <row r="78" spans="2:41" x14ac:dyDescent="0.2">
      <c r="B78" t="s">
        <v>93</v>
      </c>
      <c r="E78" s="10">
        <f>Assumptions!$B$45*'Monthly P&amp;L'!E76</f>
        <v>-750</v>
      </c>
      <c r="F78" s="10">
        <f>Assumptions!$B$45*'Monthly P&amp;L'!F76</f>
        <v>-750</v>
      </c>
      <c r="G78" s="10">
        <f>Assumptions!$B$45*'Monthly P&amp;L'!G76</f>
        <v>-750</v>
      </c>
      <c r="H78" s="10">
        <f>Assumptions!$B$45*'Monthly P&amp;L'!H76</f>
        <v>-750</v>
      </c>
      <c r="I78" s="10">
        <f>Assumptions!$B$45*'Monthly P&amp;L'!I76</f>
        <v>-750</v>
      </c>
      <c r="J78" s="10">
        <f>Assumptions!$B$45*'Monthly P&amp;L'!J76</f>
        <v>-750</v>
      </c>
      <c r="K78" s="10">
        <f>Assumptions!$B$45*'Monthly P&amp;L'!K76</f>
        <v>-750</v>
      </c>
      <c r="L78" s="10">
        <f>Assumptions!$B$45*'Monthly P&amp;L'!L76</f>
        <v>-750</v>
      </c>
      <c r="M78" s="10">
        <f>Assumptions!$B$45*'Monthly P&amp;L'!M76</f>
        <v>-750</v>
      </c>
      <c r="N78" s="10">
        <f>Assumptions!$B$45*'Monthly P&amp;L'!N76</f>
        <v>-750</v>
      </c>
      <c r="O78" s="10">
        <f>Assumptions!$B$45*'Monthly P&amp;L'!O76</f>
        <v>-750</v>
      </c>
      <c r="P78" s="10">
        <f>Assumptions!$B$45*'Monthly P&amp;L'!P76</f>
        <v>-750</v>
      </c>
      <c r="Q78" s="10">
        <f>Assumptions!$B$45*'Monthly P&amp;L'!Q76</f>
        <v>-750</v>
      </c>
      <c r="R78" s="10">
        <f>Assumptions!$B$45*'Monthly P&amp;L'!R76</f>
        <v>-750</v>
      </c>
      <c r="S78" s="10">
        <f>Assumptions!$B$45*'Monthly P&amp;L'!S76</f>
        <v>-750</v>
      </c>
      <c r="T78" s="10">
        <f>Assumptions!$B$45*'Monthly P&amp;L'!T76</f>
        <v>-750</v>
      </c>
      <c r="U78" s="10">
        <f>Assumptions!$B$45*'Monthly P&amp;L'!U76</f>
        <v>-750</v>
      </c>
      <c r="V78" s="10">
        <f>Assumptions!$B$45*'Monthly P&amp;L'!V76</f>
        <v>-750</v>
      </c>
      <c r="W78" s="10">
        <f>Assumptions!$B$45*'Monthly P&amp;L'!W76</f>
        <v>-750</v>
      </c>
      <c r="X78" s="10">
        <f>Assumptions!$B$45*'Monthly P&amp;L'!X76</f>
        <v>-750</v>
      </c>
      <c r="Y78" s="10">
        <f>Assumptions!$B$45*'Monthly P&amp;L'!Y76</f>
        <v>-750</v>
      </c>
      <c r="Z78" s="10">
        <f>Assumptions!$B$45*'Monthly P&amp;L'!Z76</f>
        <v>-750</v>
      </c>
      <c r="AA78" s="10">
        <f>Assumptions!$B$45*'Monthly P&amp;L'!AA76</f>
        <v>-750</v>
      </c>
      <c r="AB78" s="10">
        <f>Assumptions!$B$45*'Monthly P&amp;L'!AB76</f>
        <v>-750</v>
      </c>
      <c r="AC78" s="10">
        <f>Assumptions!$B$45*'Monthly P&amp;L'!AC76</f>
        <v>-750</v>
      </c>
      <c r="AD78" s="10">
        <f>Assumptions!$B$45*'Monthly P&amp;L'!AD76</f>
        <v>-750</v>
      </c>
      <c r="AE78" s="10">
        <f>Assumptions!$B$45*'Monthly P&amp;L'!AE76</f>
        <v>-750</v>
      </c>
      <c r="AF78" s="10">
        <f>Assumptions!$B$45*'Monthly P&amp;L'!AF76</f>
        <v>-750</v>
      </c>
      <c r="AG78" s="10">
        <f>Assumptions!$B$45*'Monthly P&amp;L'!AG76</f>
        <v>-750</v>
      </c>
      <c r="AH78" s="10">
        <f>Assumptions!$B$45*'Monthly P&amp;L'!AH76</f>
        <v>-750</v>
      </c>
      <c r="AI78" s="10">
        <f>Assumptions!$B$45*'Monthly P&amp;L'!AI76</f>
        <v>-750</v>
      </c>
      <c r="AJ78" s="10">
        <f>Assumptions!$B$45*'Monthly P&amp;L'!AJ76</f>
        <v>-750</v>
      </c>
      <c r="AK78" s="10">
        <f>Assumptions!$B$45*'Monthly P&amp;L'!AK76</f>
        <v>-750</v>
      </c>
      <c r="AL78" s="10">
        <f>Assumptions!$B$45*'Monthly P&amp;L'!AL76</f>
        <v>-750</v>
      </c>
      <c r="AM78" s="10">
        <f>Assumptions!$B$45*'Monthly P&amp;L'!AM76</f>
        <v>-750</v>
      </c>
      <c r="AN78" s="10">
        <f>Assumptions!$B$45*'Monthly P&amp;L'!AN76</f>
        <v>-750</v>
      </c>
      <c r="AO78" s="10">
        <f>Assumptions!$B$45*'Monthly P&amp;L'!AO76</f>
        <v>-750</v>
      </c>
    </row>
    <row r="79" spans="2:41" x14ac:dyDescent="0.2">
      <c r="B79" t="s">
        <v>41</v>
      </c>
      <c r="E79" s="10">
        <f>Assumptions!$B46/-12</f>
        <v>-3750</v>
      </c>
      <c r="F79" s="10">
        <f>Assumptions!$B46/-12</f>
        <v>-3750</v>
      </c>
      <c r="G79" s="10">
        <f>Assumptions!$B46/-12</f>
        <v>-3750</v>
      </c>
      <c r="H79" s="10">
        <f>Assumptions!$B46/-12</f>
        <v>-3750</v>
      </c>
      <c r="I79" s="10">
        <f>Assumptions!$B46/-12</f>
        <v>-3750</v>
      </c>
      <c r="J79" s="10">
        <f>Assumptions!$B46/-12</f>
        <v>-3750</v>
      </c>
      <c r="K79" s="10">
        <f>Assumptions!$B46/-12</f>
        <v>-3750</v>
      </c>
      <c r="L79" s="10">
        <f>Assumptions!$B46/-12</f>
        <v>-3750</v>
      </c>
      <c r="M79" s="10">
        <f>Assumptions!$B46/-12</f>
        <v>-3750</v>
      </c>
      <c r="N79" s="10">
        <f>Assumptions!$B46/-12</f>
        <v>-3750</v>
      </c>
      <c r="O79" s="10">
        <f>Assumptions!$B46/-12</f>
        <v>-3750</v>
      </c>
      <c r="P79" s="10">
        <f>Assumptions!$B46/-12</f>
        <v>-3750</v>
      </c>
      <c r="Q79" s="10">
        <f>Assumptions!$B46/-12</f>
        <v>-3750</v>
      </c>
      <c r="R79" s="10">
        <f>Assumptions!$B46/-12</f>
        <v>-3750</v>
      </c>
      <c r="S79" s="10">
        <f>Assumptions!$B46/-12</f>
        <v>-3750</v>
      </c>
      <c r="T79" s="10">
        <f>Assumptions!$B46/-12</f>
        <v>-3750</v>
      </c>
      <c r="U79" s="10">
        <f>Assumptions!$B46/-12</f>
        <v>-3750</v>
      </c>
      <c r="V79" s="10">
        <f>Assumptions!$B46/-12</f>
        <v>-3750</v>
      </c>
      <c r="W79" s="10">
        <f>Assumptions!$B46/-12</f>
        <v>-3750</v>
      </c>
      <c r="X79" s="10">
        <f>Assumptions!$B46/-12</f>
        <v>-3750</v>
      </c>
      <c r="Y79" s="10">
        <f>Assumptions!$B46/-12</f>
        <v>-3750</v>
      </c>
      <c r="Z79" s="10">
        <f>Assumptions!$B46/-12</f>
        <v>-3750</v>
      </c>
      <c r="AA79" s="10">
        <f>Assumptions!$B46/-12</f>
        <v>-3750</v>
      </c>
      <c r="AB79" s="10">
        <f>Assumptions!$B46/-12</f>
        <v>-3750</v>
      </c>
      <c r="AC79" s="10">
        <f>Assumptions!$B46/-12</f>
        <v>-3750</v>
      </c>
      <c r="AD79" s="10">
        <f>Assumptions!$B46/-12</f>
        <v>-3750</v>
      </c>
      <c r="AE79" s="10">
        <f>Assumptions!$B46/-12</f>
        <v>-3750</v>
      </c>
      <c r="AF79" s="10">
        <f>Assumptions!$B46/-12</f>
        <v>-3750</v>
      </c>
      <c r="AG79" s="10">
        <f>Assumptions!$B46/-12</f>
        <v>-3750</v>
      </c>
      <c r="AH79" s="10">
        <f>Assumptions!$B46/-12</f>
        <v>-3750</v>
      </c>
      <c r="AI79" s="10">
        <f>Assumptions!$B46/-12</f>
        <v>-3750</v>
      </c>
      <c r="AJ79" s="10">
        <f>Assumptions!$B46/-12</f>
        <v>-3750</v>
      </c>
      <c r="AK79" s="10">
        <f>Assumptions!$B46/-12</f>
        <v>-3750</v>
      </c>
      <c r="AL79" s="10">
        <f>Assumptions!$B46/-12</f>
        <v>-3750</v>
      </c>
      <c r="AM79" s="10">
        <f>Assumptions!$B46/-12</f>
        <v>-3750</v>
      </c>
      <c r="AN79" s="10">
        <f>Assumptions!$B46/-12</f>
        <v>-3750</v>
      </c>
      <c r="AO79" s="10">
        <f>Assumptions!$B46/-12</f>
        <v>-3750</v>
      </c>
    </row>
    <row r="80" spans="2:41" x14ac:dyDescent="0.2">
      <c r="B80" t="s">
        <v>40</v>
      </c>
      <c r="E80" s="10">
        <f>Assumptions!$B47/-12</f>
        <v>-2083.3333333333335</v>
      </c>
      <c r="F80" s="10">
        <f>Assumptions!$B47/-12</f>
        <v>-2083.3333333333335</v>
      </c>
      <c r="G80" s="10">
        <f>Assumptions!$B47/-12</f>
        <v>-2083.3333333333335</v>
      </c>
      <c r="H80" s="10">
        <f>Assumptions!$B47/-12</f>
        <v>-2083.3333333333335</v>
      </c>
      <c r="I80" s="10">
        <f>Assumptions!$B47/-12</f>
        <v>-2083.3333333333335</v>
      </c>
      <c r="J80" s="10">
        <f>Assumptions!$B47/-12</f>
        <v>-2083.3333333333335</v>
      </c>
      <c r="K80" s="10">
        <f>Assumptions!$B47/-12</f>
        <v>-2083.3333333333335</v>
      </c>
      <c r="L80" s="10">
        <f>Assumptions!$B47/-12</f>
        <v>-2083.3333333333335</v>
      </c>
      <c r="M80" s="10">
        <f>Assumptions!$B47/-12</f>
        <v>-2083.3333333333335</v>
      </c>
      <c r="N80" s="10">
        <f>Assumptions!$B47/-12</f>
        <v>-2083.3333333333335</v>
      </c>
      <c r="O80" s="10">
        <f>Assumptions!$B47/-12</f>
        <v>-2083.3333333333335</v>
      </c>
      <c r="P80" s="10">
        <f>Assumptions!$B47/-12</f>
        <v>-2083.3333333333335</v>
      </c>
      <c r="Q80" s="10">
        <f>Assumptions!$B47/-12</f>
        <v>-2083.3333333333335</v>
      </c>
      <c r="R80" s="10">
        <f>Assumptions!$B47/-12</f>
        <v>-2083.3333333333335</v>
      </c>
      <c r="S80" s="10">
        <f>Assumptions!$B47/-12</f>
        <v>-2083.3333333333335</v>
      </c>
      <c r="T80" s="10">
        <f>Assumptions!$B47/-12</f>
        <v>-2083.3333333333335</v>
      </c>
      <c r="U80" s="10">
        <f>Assumptions!$B47/-12</f>
        <v>-2083.3333333333335</v>
      </c>
      <c r="V80" s="10">
        <f>Assumptions!$B47/-12</f>
        <v>-2083.3333333333335</v>
      </c>
      <c r="W80" s="10">
        <f>Assumptions!$B47/-12</f>
        <v>-2083.3333333333335</v>
      </c>
      <c r="X80" s="10">
        <f>Assumptions!$B47/-12</f>
        <v>-2083.3333333333335</v>
      </c>
      <c r="Y80" s="10">
        <f>Assumptions!$B47/-12</f>
        <v>-2083.3333333333335</v>
      </c>
      <c r="Z80" s="10">
        <f>Assumptions!$B47/-12</f>
        <v>-2083.3333333333335</v>
      </c>
      <c r="AA80" s="10">
        <f>Assumptions!$B47/-12</f>
        <v>-2083.3333333333335</v>
      </c>
      <c r="AB80" s="10">
        <f>Assumptions!$B47/-12</f>
        <v>-2083.3333333333335</v>
      </c>
      <c r="AC80" s="10">
        <f>Assumptions!$B47/-12</f>
        <v>-2083.3333333333335</v>
      </c>
      <c r="AD80" s="10">
        <f>Assumptions!$B47/-12</f>
        <v>-2083.3333333333335</v>
      </c>
      <c r="AE80" s="10">
        <f>Assumptions!$B47/-12</f>
        <v>-2083.3333333333335</v>
      </c>
      <c r="AF80" s="10">
        <f>Assumptions!$B47/-12</f>
        <v>-2083.3333333333335</v>
      </c>
      <c r="AG80" s="10">
        <f>Assumptions!$B47/-12</f>
        <v>-2083.3333333333335</v>
      </c>
      <c r="AH80" s="10">
        <f>Assumptions!$B47/-12</f>
        <v>-2083.3333333333335</v>
      </c>
      <c r="AI80" s="10">
        <f>Assumptions!$B47/-12</f>
        <v>-2083.3333333333335</v>
      </c>
      <c r="AJ80" s="10">
        <f>Assumptions!$B47/-12</f>
        <v>-2083.3333333333335</v>
      </c>
      <c r="AK80" s="10">
        <f>Assumptions!$B47/-12</f>
        <v>-2083.3333333333335</v>
      </c>
      <c r="AL80" s="10">
        <f>Assumptions!$B47/-12</f>
        <v>-2083.3333333333335</v>
      </c>
      <c r="AM80" s="10">
        <f>Assumptions!$B47/-12</f>
        <v>-2083.3333333333335</v>
      </c>
      <c r="AN80" s="10">
        <f>Assumptions!$B47/-12</f>
        <v>-2083.3333333333335</v>
      </c>
      <c r="AO80" s="10">
        <f>Assumptions!$B47/-12</f>
        <v>-2083.3333333333335</v>
      </c>
    </row>
    <row r="81" spans="2:41" x14ac:dyDescent="0.2">
      <c r="B81" t="s">
        <v>17</v>
      </c>
      <c r="E81" s="10">
        <f>Assumptions!$B48/-12</f>
        <v>-1666.6666666666667</v>
      </c>
      <c r="F81" s="10">
        <f>Assumptions!$B48/-12</f>
        <v>-1666.6666666666667</v>
      </c>
      <c r="G81" s="10">
        <f>Assumptions!$B48/-12</f>
        <v>-1666.6666666666667</v>
      </c>
      <c r="H81" s="10">
        <f>Assumptions!$B48/-12</f>
        <v>-1666.6666666666667</v>
      </c>
      <c r="I81" s="10">
        <f>Assumptions!$B48/-12</f>
        <v>-1666.6666666666667</v>
      </c>
      <c r="J81" s="10">
        <f>Assumptions!$B48/-12</f>
        <v>-1666.6666666666667</v>
      </c>
      <c r="K81" s="10">
        <f>Assumptions!$B48/-12</f>
        <v>-1666.6666666666667</v>
      </c>
      <c r="L81" s="10">
        <f>Assumptions!$B48/-12</f>
        <v>-1666.6666666666667</v>
      </c>
      <c r="M81" s="10">
        <f>Assumptions!$B48/-12</f>
        <v>-1666.6666666666667</v>
      </c>
      <c r="N81" s="10">
        <f>Assumptions!$B48/-12</f>
        <v>-1666.6666666666667</v>
      </c>
      <c r="O81" s="10">
        <f>Assumptions!$B48/-12</f>
        <v>-1666.6666666666667</v>
      </c>
      <c r="P81" s="10">
        <f>Assumptions!$B48/-12</f>
        <v>-1666.6666666666667</v>
      </c>
      <c r="Q81" s="10">
        <f>Assumptions!$B48/-12</f>
        <v>-1666.6666666666667</v>
      </c>
      <c r="R81" s="10">
        <f>Assumptions!$B48/-12</f>
        <v>-1666.6666666666667</v>
      </c>
      <c r="S81" s="10">
        <f>Assumptions!$B48/-12</f>
        <v>-1666.6666666666667</v>
      </c>
      <c r="T81" s="10">
        <f>Assumptions!$B48/-12</f>
        <v>-1666.6666666666667</v>
      </c>
      <c r="U81" s="10">
        <f>Assumptions!$B48/-12</f>
        <v>-1666.6666666666667</v>
      </c>
      <c r="V81" s="10">
        <f>Assumptions!$B48/-12</f>
        <v>-1666.6666666666667</v>
      </c>
      <c r="W81" s="10">
        <f>Assumptions!$B48/-12</f>
        <v>-1666.6666666666667</v>
      </c>
      <c r="X81" s="10">
        <f>Assumptions!$B48/-12</f>
        <v>-1666.6666666666667</v>
      </c>
      <c r="Y81" s="10">
        <f>Assumptions!$B48/-12</f>
        <v>-1666.6666666666667</v>
      </c>
      <c r="Z81" s="10">
        <f>Assumptions!$B48/-12</f>
        <v>-1666.6666666666667</v>
      </c>
      <c r="AA81" s="10">
        <f>Assumptions!$B48/-12</f>
        <v>-1666.6666666666667</v>
      </c>
      <c r="AB81" s="10">
        <f>Assumptions!$B48/-12</f>
        <v>-1666.6666666666667</v>
      </c>
      <c r="AC81" s="10">
        <f>Assumptions!$B48/-12</f>
        <v>-1666.6666666666667</v>
      </c>
      <c r="AD81" s="10">
        <f>Assumptions!$B48/-12</f>
        <v>-1666.6666666666667</v>
      </c>
      <c r="AE81" s="10">
        <f>Assumptions!$B48/-12</f>
        <v>-1666.6666666666667</v>
      </c>
      <c r="AF81" s="10">
        <f>Assumptions!$B48/-12</f>
        <v>-1666.6666666666667</v>
      </c>
      <c r="AG81" s="10">
        <f>Assumptions!$B48/-12</f>
        <v>-1666.6666666666667</v>
      </c>
      <c r="AH81" s="10">
        <f>Assumptions!$B48/-12</f>
        <v>-1666.6666666666667</v>
      </c>
      <c r="AI81" s="10">
        <f>Assumptions!$B48/-12</f>
        <v>-1666.6666666666667</v>
      </c>
      <c r="AJ81" s="10">
        <f>Assumptions!$B48/-12</f>
        <v>-1666.6666666666667</v>
      </c>
      <c r="AK81" s="10">
        <f>Assumptions!$B48/-12</f>
        <v>-1666.6666666666667</v>
      </c>
      <c r="AL81" s="10">
        <f>Assumptions!$B48/-12</f>
        <v>-1666.6666666666667</v>
      </c>
      <c r="AM81" s="10">
        <f>Assumptions!$B48/-12</f>
        <v>-1666.6666666666667</v>
      </c>
      <c r="AN81" s="10">
        <f>Assumptions!$B48/-12</f>
        <v>-1666.6666666666667</v>
      </c>
      <c r="AO81" s="10">
        <f>Assumptions!$B48/-12</f>
        <v>-1666.6666666666667</v>
      </c>
    </row>
    <row r="82" spans="2:41" x14ac:dyDescent="0.2">
      <c r="B82" t="s">
        <v>18</v>
      </c>
      <c r="E82" s="10">
        <f>Assumptions!$B49/-12</f>
        <v>-166.66666666666666</v>
      </c>
      <c r="F82" s="10">
        <f>Assumptions!$B49/-12</f>
        <v>-166.66666666666666</v>
      </c>
      <c r="G82" s="10">
        <f>Assumptions!$B49/-12</f>
        <v>-166.66666666666666</v>
      </c>
      <c r="H82" s="10">
        <f>Assumptions!$B49/-12</f>
        <v>-166.66666666666666</v>
      </c>
      <c r="I82" s="10">
        <f>Assumptions!$B49/-12</f>
        <v>-166.66666666666666</v>
      </c>
      <c r="J82" s="10">
        <f>Assumptions!$B49/-12</f>
        <v>-166.66666666666666</v>
      </c>
      <c r="K82" s="10">
        <f>Assumptions!$B49/-12</f>
        <v>-166.66666666666666</v>
      </c>
      <c r="L82" s="10">
        <f>Assumptions!$B49/-12</f>
        <v>-166.66666666666666</v>
      </c>
      <c r="M82" s="10">
        <f>Assumptions!$B49/-12</f>
        <v>-166.66666666666666</v>
      </c>
      <c r="N82" s="10">
        <f>Assumptions!$B49/-12</f>
        <v>-166.66666666666666</v>
      </c>
      <c r="O82" s="10">
        <f>Assumptions!$B49/-12</f>
        <v>-166.66666666666666</v>
      </c>
      <c r="P82" s="10">
        <f>Assumptions!$B49/-12</f>
        <v>-166.66666666666666</v>
      </c>
      <c r="Q82" s="10">
        <f>Assumptions!$B49/-12</f>
        <v>-166.66666666666666</v>
      </c>
      <c r="R82" s="10">
        <f>Assumptions!$B49/-12</f>
        <v>-166.66666666666666</v>
      </c>
      <c r="S82" s="10">
        <f>Assumptions!$B49/-12</f>
        <v>-166.66666666666666</v>
      </c>
      <c r="T82" s="10">
        <f>Assumptions!$B49/-12</f>
        <v>-166.66666666666666</v>
      </c>
      <c r="U82" s="10">
        <f>Assumptions!$B49/-12</f>
        <v>-166.66666666666666</v>
      </c>
      <c r="V82" s="10">
        <f>Assumptions!$B49/-12</f>
        <v>-166.66666666666666</v>
      </c>
      <c r="W82" s="10">
        <f>Assumptions!$B49/-12</f>
        <v>-166.66666666666666</v>
      </c>
      <c r="X82" s="10">
        <f>Assumptions!$B49/-12</f>
        <v>-166.66666666666666</v>
      </c>
      <c r="Y82" s="10">
        <f>Assumptions!$B49/-12</f>
        <v>-166.66666666666666</v>
      </c>
      <c r="Z82" s="10">
        <f>Assumptions!$B49/-12</f>
        <v>-166.66666666666666</v>
      </c>
      <c r="AA82" s="10">
        <f>Assumptions!$B49/-12</f>
        <v>-166.66666666666666</v>
      </c>
      <c r="AB82" s="10">
        <f>Assumptions!$B49/-12</f>
        <v>-166.66666666666666</v>
      </c>
      <c r="AC82" s="10">
        <f>Assumptions!$B49/-12</f>
        <v>-166.66666666666666</v>
      </c>
      <c r="AD82" s="10">
        <f>Assumptions!$B49/-12</f>
        <v>-166.66666666666666</v>
      </c>
      <c r="AE82" s="10">
        <f>Assumptions!$B49/-12</f>
        <v>-166.66666666666666</v>
      </c>
      <c r="AF82" s="10">
        <f>Assumptions!$B49/-12</f>
        <v>-166.66666666666666</v>
      </c>
      <c r="AG82" s="10">
        <f>Assumptions!$B49/-12</f>
        <v>-166.66666666666666</v>
      </c>
      <c r="AH82" s="10">
        <f>Assumptions!$B49/-12</f>
        <v>-166.66666666666666</v>
      </c>
      <c r="AI82" s="10">
        <f>Assumptions!$B49/-12</f>
        <v>-166.66666666666666</v>
      </c>
      <c r="AJ82" s="10">
        <f>Assumptions!$B49/-12</f>
        <v>-166.66666666666666</v>
      </c>
      <c r="AK82" s="10">
        <f>Assumptions!$B49/-12</f>
        <v>-166.66666666666666</v>
      </c>
      <c r="AL82" s="10">
        <f>Assumptions!$B49/-12</f>
        <v>-166.66666666666666</v>
      </c>
      <c r="AM82" s="10">
        <f>Assumptions!$B49/-12</f>
        <v>-166.66666666666666</v>
      </c>
      <c r="AN82" s="10">
        <f>Assumptions!$B49/-12</f>
        <v>-166.66666666666666</v>
      </c>
      <c r="AO82" s="10">
        <f>Assumptions!$B49/-12</f>
        <v>-166.66666666666666</v>
      </c>
    </row>
    <row r="83" spans="2:41" x14ac:dyDescent="0.2">
      <c r="B83" t="s">
        <v>19</v>
      </c>
      <c r="E83" s="10">
        <f>Assumptions!$B50/-12</f>
        <v>-416.66666666666669</v>
      </c>
      <c r="F83" s="10">
        <f>Assumptions!$B50/-12</f>
        <v>-416.66666666666669</v>
      </c>
      <c r="G83" s="10">
        <f>Assumptions!$B50/-12</f>
        <v>-416.66666666666669</v>
      </c>
      <c r="H83" s="10">
        <f>Assumptions!$B50/-12</f>
        <v>-416.66666666666669</v>
      </c>
      <c r="I83" s="10">
        <f>Assumptions!$B50/-12</f>
        <v>-416.66666666666669</v>
      </c>
      <c r="J83" s="10">
        <f>Assumptions!$B50/-12</f>
        <v>-416.66666666666669</v>
      </c>
      <c r="K83" s="10">
        <f>Assumptions!$B50/-12</f>
        <v>-416.66666666666669</v>
      </c>
      <c r="L83" s="10">
        <f>Assumptions!$B50/-12</f>
        <v>-416.66666666666669</v>
      </c>
      <c r="M83" s="10">
        <f>Assumptions!$B50/-12</f>
        <v>-416.66666666666669</v>
      </c>
      <c r="N83" s="10">
        <f>Assumptions!$B50/-12</f>
        <v>-416.66666666666669</v>
      </c>
      <c r="O83" s="10">
        <f>Assumptions!$B50/-12</f>
        <v>-416.66666666666669</v>
      </c>
      <c r="P83" s="10">
        <f>Assumptions!$B50/-12</f>
        <v>-416.66666666666669</v>
      </c>
      <c r="Q83" s="10">
        <f>Assumptions!$B50/-12</f>
        <v>-416.66666666666669</v>
      </c>
      <c r="R83" s="10">
        <f>Assumptions!$B50/-12</f>
        <v>-416.66666666666669</v>
      </c>
      <c r="S83" s="10">
        <f>Assumptions!$B50/-12</f>
        <v>-416.66666666666669</v>
      </c>
      <c r="T83" s="10">
        <f>Assumptions!$B50/-12</f>
        <v>-416.66666666666669</v>
      </c>
      <c r="U83" s="10">
        <f>Assumptions!$B50/-12</f>
        <v>-416.66666666666669</v>
      </c>
      <c r="V83" s="10">
        <f>Assumptions!$B50/-12</f>
        <v>-416.66666666666669</v>
      </c>
      <c r="W83" s="10">
        <f>Assumptions!$B50/-12</f>
        <v>-416.66666666666669</v>
      </c>
      <c r="X83" s="10">
        <f>Assumptions!$B50/-12</f>
        <v>-416.66666666666669</v>
      </c>
      <c r="Y83" s="10">
        <f>Assumptions!$B50/-12</f>
        <v>-416.66666666666669</v>
      </c>
      <c r="Z83" s="10">
        <f>Assumptions!$B50/-12</f>
        <v>-416.66666666666669</v>
      </c>
      <c r="AA83" s="10">
        <f>Assumptions!$B50/-12</f>
        <v>-416.66666666666669</v>
      </c>
      <c r="AB83" s="10">
        <f>Assumptions!$B50/-12</f>
        <v>-416.66666666666669</v>
      </c>
      <c r="AC83" s="10">
        <f>Assumptions!$B50/-12</f>
        <v>-416.66666666666669</v>
      </c>
      <c r="AD83" s="10">
        <f>Assumptions!$B50/-12</f>
        <v>-416.66666666666669</v>
      </c>
      <c r="AE83" s="10">
        <f>Assumptions!$B50/-12</f>
        <v>-416.66666666666669</v>
      </c>
      <c r="AF83" s="10">
        <f>Assumptions!$B50/-12</f>
        <v>-416.66666666666669</v>
      </c>
      <c r="AG83" s="10">
        <f>Assumptions!$B50/-12</f>
        <v>-416.66666666666669</v>
      </c>
      <c r="AH83" s="10">
        <f>Assumptions!$B50/-12</f>
        <v>-416.66666666666669</v>
      </c>
      <c r="AI83" s="10">
        <f>Assumptions!$B50/-12</f>
        <v>-416.66666666666669</v>
      </c>
      <c r="AJ83" s="10">
        <f>Assumptions!$B50/-12</f>
        <v>-416.66666666666669</v>
      </c>
      <c r="AK83" s="10">
        <f>Assumptions!$B50/-12</f>
        <v>-416.66666666666669</v>
      </c>
      <c r="AL83" s="10">
        <f>Assumptions!$B50/-12</f>
        <v>-416.66666666666669</v>
      </c>
      <c r="AM83" s="10">
        <f>Assumptions!$B50/-12</f>
        <v>-416.66666666666669</v>
      </c>
      <c r="AN83" s="10">
        <f>Assumptions!$B50/-12</f>
        <v>-416.66666666666669</v>
      </c>
      <c r="AO83" s="10">
        <f>Assumptions!$B50/-12</f>
        <v>-416.66666666666669</v>
      </c>
    </row>
    <row r="84" spans="2:41" x14ac:dyDescent="0.2">
      <c r="B84" t="s">
        <v>20</v>
      </c>
      <c r="E84" s="10">
        <f>Assumptions!$B51/-12</f>
        <v>0</v>
      </c>
      <c r="F84" s="10">
        <f>Assumptions!$B51/-12</f>
        <v>0</v>
      </c>
      <c r="G84" s="10">
        <f>Assumptions!$B51/-12</f>
        <v>0</v>
      </c>
      <c r="H84" s="10">
        <f>Assumptions!$B51/-12</f>
        <v>0</v>
      </c>
      <c r="I84" s="10">
        <f>Assumptions!$B51/-12</f>
        <v>0</v>
      </c>
      <c r="J84" s="10">
        <f>Assumptions!$B51/-12</f>
        <v>0</v>
      </c>
      <c r="K84" s="10">
        <f>Assumptions!$B51/-12</f>
        <v>0</v>
      </c>
      <c r="L84" s="10">
        <f>Assumptions!$B51/-12</f>
        <v>0</v>
      </c>
      <c r="M84" s="10">
        <f>Assumptions!$B51/-12</f>
        <v>0</v>
      </c>
      <c r="N84" s="10">
        <f>Assumptions!$B51/-12</f>
        <v>0</v>
      </c>
      <c r="O84" s="10">
        <f>Assumptions!$B51/-12</f>
        <v>0</v>
      </c>
      <c r="P84" s="10">
        <f>Assumptions!$B51/-12</f>
        <v>0</v>
      </c>
      <c r="Q84" s="10">
        <f>Assumptions!$B51/-12</f>
        <v>0</v>
      </c>
      <c r="R84" s="10">
        <f>Assumptions!$B51/-12</f>
        <v>0</v>
      </c>
      <c r="S84" s="10">
        <f>Assumptions!$B51/-12</f>
        <v>0</v>
      </c>
      <c r="T84" s="10">
        <f>Assumptions!$B51/-12</f>
        <v>0</v>
      </c>
      <c r="U84" s="10">
        <f>Assumptions!$B51/-12</f>
        <v>0</v>
      </c>
      <c r="V84" s="10">
        <f>Assumptions!$B51/-12</f>
        <v>0</v>
      </c>
      <c r="W84" s="10">
        <f>Assumptions!$B51/-12</f>
        <v>0</v>
      </c>
      <c r="X84" s="10">
        <f>Assumptions!$B51/-12</f>
        <v>0</v>
      </c>
      <c r="Y84" s="10">
        <f>Assumptions!$B51/-12</f>
        <v>0</v>
      </c>
      <c r="Z84" s="10">
        <f>Assumptions!$B51/-12</f>
        <v>0</v>
      </c>
      <c r="AA84" s="10">
        <f>Assumptions!$B51/-12</f>
        <v>0</v>
      </c>
      <c r="AB84" s="10">
        <f>Assumptions!$B51/-12</f>
        <v>0</v>
      </c>
      <c r="AC84" s="10">
        <f>Assumptions!$B51/-12</f>
        <v>0</v>
      </c>
      <c r="AD84" s="10">
        <f>Assumptions!$B51/-12</f>
        <v>0</v>
      </c>
      <c r="AE84" s="10">
        <f>Assumptions!$B51/-12</f>
        <v>0</v>
      </c>
      <c r="AF84" s="10">
        <f>Assumptions!$B51/-12</f>
        <v>0</v>
      </c>
      <c r="AG84" s="10">
        <f>Assumptions!$B51/-12</f>
        <v>0</v>
      </c>
      <c r="AH84" s="10">
        <f>Assumptions!$B51/-12</f>
        <v>0</v>
      </c>
      <c r="AI84" s="10">
        <f>Assumptions!$B51/-12</f>
        <v>0</v>
      </c>
      <c r="AJ84" s="10">
        <f>Assumptions!$B51/-12</f>
        <v>0</v>
      </c>
      <c r="AK84" s="10">
        <f>Assumptions!$B51/-12</f>
        <v>0</v>
      </c>
      <c r="AL84" s="10">
        <f>Assumptions!$B51/-12</f>
        <v>0</v>
      </c>
      <c r="AM84" s="10">
        <f>Assumptions!$B51/-12</f>
        <v>0</v>
      </c>
      <c r="AN84" s="10">
        <f>Assumptions!$B51/-12</f>
        <v>0</v>
      </c>
      <c r="AO84" s="10">
        <f>Assumptions!$B51/-12</f>
        <v>0</v>
      </c>
    </row>
    <row r="85" spans="2:41" x14ac:dyDescent="0.2">
      <c r="B85" t="s">
        <v>21</v>
      </c>
      <c r="E85" s="10">
        <f>Assumptions!$B52/-12</f>
        <v>-29.166666666666668</v>
      </c>
      <c r="F85" s="10">
        <f>Assumptions!$B52/-12</f>
        <v>-29.166666666666668</v>
      </c>
      <c r="G85" s="10">
        <f>Assumptions!$B52/-12</f>
        <v>-29.166666666666668</v>
      </c>
      <c r="H85" s="10">
        <f>Assumptions!$B52/-12</f>
        <v>-29.166666666666668</v>
      </c>
      <c r="I85" s="10">
        <f>Assumptions!$B52/-12</f>
        <v>-29.166666666666668</v>
      </c>
      <c r="J85" s="10">
        <f>Assumptions!$B52/-12</f>
        <v>-29.166666666666668</v>
      </c>
      <c r="K85" s="10">
        <f>Assumptions!$B52/-12</f>
        <v>-29.166666666666668</v>
      </c>
      <c r="L85" s="10">
        <f>Assumptions!$B52/-12</f>
        <v>-29.166666666666668</v>
      </c>
      <c r="M85" s="10">
        <f>Assumptions!$B52/-12</f>
        <v>-29.166666666666668</v>
      </c>
      <c r="N85" s="10">
        <f>Assumptions!$B52/-12</f>
        <v>-29.166666666666668</v>
      </c>
      <c r="O85" s="10">
        <f>Assumptions!$B52/-12</f>
        <v>-29.166666666666668</v>
      </c>
      <c r="P85" s="10">
        <f>Assumptions!$B52/-12</f>
        <v>-29.166666666666668</v>
      </c>
      <c r="Q85" s="10">
        <f>Assumptions!$B52/-12</f>
        <v>-29.166666666666668</v>
      </c>
      <c r="R85" s="10">
        <f>Assumptions!$B52/-12</f>
        <v>-29.166666666666668</v>
      </c>
      <c r="S85" s="10">
        <f>Assumptions!$B52/-12</f>
        <v>-29.166666666666668</v>
      </c>
      <c r="T85" s="10">
        <f>Assumptions!$B52/-12</f>
        <v>-29.166666666666668</v>
      </c>
      <c r="U85" s="10">
        <f>Assumptions!$B52/-12</f>
        <v>-29.166666666666668</v>
      </c>
      <c r="V85" s="10">
        <f>Assumptions!$B52/-12</f>
        <v>-29.166666666666668</v>
      </c>
      <c r="W85" s="10">
        <f>Assumptions!$B52/-12</f>
        <v>-29.166666666666668</v>
      </c>
      <c r="X85" s="10">
        <f>Assumptions!$B52/-12</f>
        <v>-29.166666666666668</v>
      </c>
      <c r="Y85" s="10">
        <f>Assumptions!$B52/-12</f>
        <v>-29.166666666666668</v>
      </c>
      <c r="Z85" s="10">
        <f>Assumptions!$B52/-12</f>
        <v>-29.166666666666668</v>
      </c>
      <c r="AA85" s="10">
        <f>Assumptions!$B52/-12</f>
        <v>-29.166666666666668</v>
      </c>
      <c r="AB85" s="10">
        <f>Assumptions!$B52/-12</f>
        <v>-29.166666666666668</v>
      </c>
      <c r="AC85" s="10">
        <f>Assumptions!$B52/-12</f>
        <v>-29.166666666666668</v>
      </c>
      <c r="AD85" s="10">
        <f>Assumptions!$B52/-12</f>
        <v>-29.166666666666668</v>
      </c>
      <c r="AE85" s="10">
        <f>Assumptions!$B52/-12</f>
        <v>-29.166666666666668</v>
      </c>
      <c r="AF85" s="10">
        <f>Assumptions!$B52/-12</f>
        <v>-29.166666666666668</v>
      </c>
      <c r="AG85" s="10">
        <f>Assumptions!$B52/-12</f>
        <v>-29.166666666666668</v>
      </c>
      <c r="AH85" s="10">
        <f>Assumptions!$B52/-12</f>
        <v>-29.166666666666668</v>
      </c>
      <c r="AI85" s="10">
        <f>Assumptions!$B52/-12</f>
        <v>-29.166666666666668</v>
      </c>
      <c r="AJ85" s="10">
        <f>Assumptions!$B52/-12</f>
        <v>-29.166666666666668</v>
      </c>
      <c r="AK85" s="10">
        <f>Assumptions!$B52/-12</f>
        <v>-29.166666666666668</v>
      </c>
      <c r="AL85" s="10">
        <f>Assumptions!$B52/-12</f>
        <v>-29.166666666666668</v>
      </c>
      <c r="AM85" s="10">
        <f>Assumptions!$B52/-12</f>
        <v>-29.166666666666668</v>
      </c>
      <c r="AN85" s="10">
        <f>Assumptions!$B52/-12</f>
        <v>-29.166666666666668</v>
      </c>
      <c r="AO85" s="10">
        <f>Assumptions!$B52/-12</f>
        <v>-29.166666666666668</v>
      </c>
    </row>
    <row r="86" spans="2:41" x14ac:dyDescent="0.2">
      <c r="B86" t="s">
        <v>22</v>
      </c>
      <c r="E86" s="10">
        <f>Assumptions!$B53/-12</f>
        <v>-166.66666666666666</v>
      </c>
      <c r="F86" s="10">
        <f>Assumptions!$B53/-12</f>
        <v>-166.66666666666666</v>
      </c>
      <c r="G86" s="10">
        <f>Assumptions!$B53/-12</f>
        <v>-166.66666666666666</v>
      </c>
      <c r="H86" s="10">
        <f>Assumptions!$B53/-12</f>
        <v>-166.66666666666666</v>
      </c>
      <c r="I86" s="10">
        <f>Assumptions!$B53/-12</f>
        <v>-166.66666666666666</v>
      </c>
      <c r="J86" s="10">
        <f>Assumptions!$B53/-12</f>
        <v>-166.66666666666666</v>
      </c>
      <c r="K86" s="10">
        <f>Assumptions!$B53/-12</f>
        <v>-166.66666666666666</v>
      </c>
      <c r="L86" s="10">
        <f>Assumptions!$B53/-12</f>
        <v>-166.66666666666666</v>
      </c>
      <c r="M86" s="10">
        <f>Assumptions!$B53/-12</f>
        <v>-166.66666666666666</v>
      </c>
      <c r="N86" s="10">
        <f>Assumptions!$B53/-12</f>
        <v>-166.66666666666666</v>
      </c>
      <c r="O86" s="10">
        <f>Assumptions!$B53/-12</f>
        <v>-166.66666666666666</v>
      </c>
      <c r="P86" s="10">
        <f>Assumptions!$B53/-12</f>
        <v>-166.66666666666666</v>
      </c>
      <c r="Q86" s="10">
        <f>Assumptions!$B53/-12</f>
        <v>-166.66666666666666</v>
      </c>
      <c r="R86" s="10">
        <f>Assumptions!$B53/-12</f>
        <v>-166.66666666666666</v>
      </c>
      <c r="S86" s="10">
        <f>Assumptions!$B53/-12</f>
        <v>-166.66666666666666</v>
      </c>
      <c r="T86" s="10">
        <f>Assumptions!$B53/-12</f>
        <v>-166.66666666666666</v>
      </c>
      <c r="U86" s="10">
        <f>Assumptions!$B53/-12</f>
        <v>-166.66666666666666</v>
      </c>
      <c r="V86" s="10">
        <f>Assumptions!$B53/-12</f>
        <v>-166.66666666666666</v>
      </c>
      <c r="W86" s="10">
        <f>Assumptions!$B53/-12</f>
        <v>-166.66666666666666</v>
      </c>
      <c r="X86" s="10">
        <f>Assumptions!$B53/-12</f>
        <v>-166.66666666666666</v>
      </c>
      <c r="Y86" s="10">
        <f>Assumptions!$B53/-12</f>
        <v>-166.66666666666666</v>
      </c>
      <c r="Z86" s="10">
        <f>Assumptions!$B53/-12</f>
        <v>-166.66666666666666</v>
      </c>
      <c r="AA86" s="10">
        <f>Assumptions!$B53/-12</f>
        <v>-166.66666666666666</v>
      </c>
      <c r="AB86" s="10">
        <f>Assumptions!$B53/-12</f>
        <v>-166.66666666666666</v>
      </c>
      <c r="AC86" s="10">
        <f>Assumptions!$B53/-12</f>
        <v>-166.66666666666666</v>
      </c>
      <c r="AD86" s="10">
        <f>Assumptions!$B53/-12</f>
        <v>-166.66666666666666</v>
      </c>
      <c r="AE86" s="10">
        <f>Assumptions!$B53/-12</f>
        <v>-166.66666666666666</v>
      </c>
      <c r="AF86" s="10">
        <f>Assumptions!$B53/-12</f>
        <v>-166.66666666666666</v>
      </c>
      <c r="AG86" s="10">
        <f>Assumptions!$B53/-12</f>
        <v>-166.66666666666666</v>
      </c>
      <c r="AH86" s="10">
        <f>Assumptions!$B53/-12</f>
        <v>-166.66666666666666</v>
      </c>
      <c r="AI86" s="10">
        <f>Assumptions!$B53/-12</f>
        <v>-166.66666666666666</v>
      </c>
      <c r="AJ86" s="10">
        <f>Assumptions!$B53/-12</f>
        <v>-166.66666666666666</v>
      </c>
      <c r="AK86" s="10">
        <f>Assumptions!$B53/-12</f>
        <v>-166.66666666666666</v>
      </c>
      <c r="AL86" s="10">
        <f>Assumptions!$B53/-12</f>
        <v>-166.66666666666666</v>
      </c>
      <c r="AM86" s="10">
        <f>Assumptions!$B53/-12</f>
        <v>-166.66666666666666</v>
      </c>
      <c r="AN86" s="10">
        <f>Assumptions!$B53/-12</f>
        <v>-166.66666666666666</v>
      </c>
      <c r="AO86" s="10">
        <f>Assumptions!$B53/-12</f>
        <v>-166.66666666666666</v>
      </c>
    </row>
    <row r="87" spans="2:41" x14ac:dyDescent="0.2">
      <c r="B87" t="s">
        <v>23</v>
      </c>
      <c r="E87" s="10">
        <f>Assumptions!$B54/-12</f>
        <v>-307.08333333333331</v>
      </c>
      <c r="F87" s="10">
        <f>Assumptions!$B54/-12</f>
        <v>-307.08333333333331</v>
      </c>
      <c r="G87" s="10">
        <f>Assumptions!$B54/-12</f>
        <v>-307.08333333333331</v>
      </c>
      <c r="H87" s="10">
        <f>Assumptions!$B54/-12</f>
        <v>-307.08333333333331</v>
      </c>
      <c r="I87" s="10">
        <f>Assumptions!$B54/-12</f>
        <v>-307.08333333333331</v>
      </c>
      <c r="J87" s="10">
        <f>Assumptions!$B54/-12</f>
        <v>-307.08333333333331</v>
      </c>
      <c r="K87" s="10">
        <f>Assumptions!$B54/-12</f>
        <v>-307.08333333333331</v>
      </c>
      <c r="L87" s="10">
        <f>Assumptions!$B54/-12</f>
        <v>-307.08333333333331</v>
      </c>
      <c r="M87" s="10">
        <f>Assumptions!$B54/-12</f>
        <v>-307.08333333333331</v>
      </c>
      <c r="N87" s="10">
        <f>Assumptions!$B54/-12</f>
        <v>-307.08333333333331</v>
      </c>
      <c r="O87" s="10">
        <f>Assumptions!$B54/-12</f>
        <v>-307.08333333333331</v>
      </c>
      <c r="P87" s="10">
        <f>Assumptions!$B54/-12</f>
        <v>-307.08333333333331</v>
      </c>
      <c r="Q87" s="10">
        <f>Assumptions!$B54/-12</f>
        <v>-307.08333333333331</v>
      </c>
      <c r="R87" s="10">
        <f>Assumptions!$B54/-12</f>
        <v>-307.08333333333331</v>
      </c>
      <c r="S87" s="10">
        <f>Assumptions!$B54/-12</f>
        <v>-307.08333333333331</v>
      </c>
      <c r="T87" s="10">
        <f>Assumptions!$B54/-12</f>
        <v>-307.08333333333331</v>
      </c>
      <c r="U87" s="10">
        <f>Assumptions!$B54/-12</f>
        <v>-307.08333333333331</v>
      </c>
      <c r="V87" s="10">
        <f>Assumptions!$B54/-12</f>
        <v>-307.08333333333331</v>
      </c>
      <c r="W87" s="10">
        <f>Assumptions!$B54/-12</f>
        <v>-307.08333333333331</v>
      </c>
      <c r="X87" s="10">
        <f>Assumptions!$B54/-12</f>
        <v>-307.08333333333331</v>
      </c>
      <c r="Y87" s="10">
        <f>Assumptions!$B54/-12</f>
        <v>-307.08333333333331</v>
      </c>
      <c r="Z87" s="10">
        <f>Assumptions!$B54/-12</f>
        <v>-307.08333333333331</v>
      </c>
      <c r="AA87" s="10">
        <f>Assumptions!$B54/-12</f>
        <v>-307.08333333333331</v>
      </c>
      <c r="AB87" s="10">
        <f>Assumptions!$B54/-12</f>
        <v>-307.08333333333331</v>
      </c>
      <c r="AC87" s="10">
        <f>Assumptions!$B54/-12</f>
        <v>-307.08333333333331</v>
      </c>
      <c r="AD87" s="10">
        <f>Assumptions!$B54/-12</f>
        <v>-307.08333333333331</v>
      </c>
      <c r="AE87" s="10">
        <f>Assumptions!$B54/-12</f>
        <v>-307.08333333333331</v>
      </c>
      <c r="AF87" s="10">
        <f>Assumptions!$B54/-12</f>
        <v>-307.08333333333331</v>
      </c>
      <c r="AG87" s="10">
        <f>Assumptions!$B54/-12</f>
        <v>-307.08333333333331</v>
      </c>
      <c r="AH87" s="10">
        <f>Assumptions!$B54/-12</f>
        <v>-307.08333333333331</v>
      </c>
      <c r="AI87" s="10">
        <f>Assumptions!$B54/-12</f>
        <v>-307.08333333333331</v>
      </c>
      <c r="AJ87" s="10">
        <f>Assumptions!$B54/-12</f>
        <v>-307.08333333333331</v>
      </c>
      <c r="AK87" s="10">
        <f>Assumptions!$B54/-12</f>
        <v>-307.08333333333331</v>
      </c>
      <c r="AL87" s="10">
        <f>Assumptions!$B54/-12</f>
        <v>-307.08333333333331</v>
      </c>
      <c r="AM87" s="10">
        <f>Assumptions!$B54/-12</f>
        <v>-307.08333333333331</v>
      </c>
      <c r="AN87" s="10">
        <f>Assumptions!$B54/-12</f>
        <v>-307.08333333333331</v>
      </c>
      <c r="AO87" s="10">
        <f>Assumptions!$B54/-12</f>
        <v>-307.08333333333331</v>
      </c>
    </row>
    <row r="88" spans="2:41" x14ac:dyDescent="0.2">
      <c r="B88" t="s">
        <v>24</v>
      </c>
      <c r="E88" s="10">
        <f>Assumptions!$B55/-12</f>
        <v>-500</v>
      </c>
      <c r="F88" s="10">
        <f>Assumptions!$B55/-12</f>
        <v>-500</v>
      </c>
      <c r="G88" s="10">
        <f>Assumptions!$B55/-12</f>
        <v>-500</v>
      </c>
      <c r="H88" s="10">
        <f>Assumptions!$B55/-12</f>
        <v>-500</v>
      </c>
      <c r="I88" s="10">
        <f>Assumptions!$B55/-12</f>
        <v>-500</v>
      </c>
      <c r="J88" s="10">
        <f>Assumptions!$B55/-12</f>
        <v>-500</v>
      </c>
      <c r="K88" s="10">
        <f>Assumptions!$B55/-12</f>
        <v>-500</v>
      </c>
      <c r="L88" s="10">
        <f>Assumptions!$B55/-12</f>
        <v>-500</v>
      </c>
      <c r="M88" s="10">
        <f>Assumptions!$B55/-12</f>
        <v>-500</v>
      </c>
      <c r="N88" s="10">
        <f>Assumptions!$B55/-12</f>
        <v>-500</v>
      </c>
      <c r="O88" s="10">
        <f>Assumptions!$B55/-12</f>
        <v>-500</v>
      </c>
      <c r="P88" s="10">
        <f>Assumptions!$B55/-12</f>
        <v>-500</v>
      </c>
      <c r="Q88" s="10">
        <f>Assumptions!$B55/-12</f>
        <v>-500</v>
      </c>
      <c r="R88" s="10">
        <f>Assumptions!$B55/-12</f>
        <v>-500</v>
      </c>
      <c r="S88" s="10">
        <f>Assumptions!$B55/-12</f>
        <v>-500</v>
      </c>
      <c r="T88" s="10">
        <f>Assumptions!$B55/-12</f>
        <v>-500</v>
      </c>
      <c r="U88" s="10">
        <f>Assumptions!$B55/-12</f>
        <v>-500</v>
      </c>
      <c r="V88" s="10">
        <f>Assumptions!$B55/-12</f>
        <v>-500</v>
      </c>
      <c r="W88" s="10">
        <f>Assumptions!$B55/-12</f>
        <v>-500</v>
      </c>
      <c r="X88" s="10">
        <f>Assumptions!$B55/-12</f>
        <v>-500</v>
      </c>
      <c r="Y88" s="10">
        <f>Assumptions!$B55/-12</f>
        <v>-500</v>
      </c>
      <c r="Z88" s="10">
        <f>Assumptions!$B55/-12</f>
        <v>-500</v>
      </c>
      <c r="AA88" s="10">
        <f>Assumptions!$B55/-12</f>
        <v>-500</v>
      </c>
      <c r="AB88" s="10">
        <f>Assumptions!$B55/-12</f>
        <v>-500</v>
      </c>
      <c r="AC88" s="10">
        <f>Assumptions!$B55/-12</f>
        <v>-500</v>
      </c>
      <c r="AD88" s="10">
        <f>Assumptions!$B55/-12</f>
        <v>-500</v>
      </c>
      <c r="AE88" s="10">
        <f>Assumptions!$B55/-12</f>
        <v>-500</v>
      </c>
      <c r="AF88" s="10">
        <f>Assumptions!$B55/-12</f>
        <v>-500</v>
      </c>
      <c r="AG88" s="10">
        <f>Assumptions!$B55/-12</f>
        <v>-500</v>
      </c>
      <c r="AH88" s="10">
        <f>Assumptions!$B55/-12</f>
        <v>-500</v>
      </c>
      <c r="AI88" s="10">
        <f>Assumptions!$B55/-12</f>
        <v>-500</v>
      </c>
      <c r="AJ88" s="10">
        <f>Assumptions!$B55/-12</f>
        <v>-500</v>
      </c>
      <c r="AK88" s="10">
        <f>Assumptions!$B55/-12</f>
        <v>-500</v>
      </c>
      <c r="AL88" s="10">
        <f>Assumptions!$B55/-12</f>
        <v>-500</v>
      </c>
      <c r="AM88" s="10">
        <f>Assumptions!$B55/-12</f>
        <v>-500</v>
      </c>
      <c r="AN88" s="10">
        <f>Assumptions!$B55/-12</f>
        <v>-500</v>
      </c>
      <c r="AO88" s="10">
        <f>Assumptions!$B55/-12</f>
        <v>-500</v>
      </c>
    </row>
    <row r="89" spans="2:41" x14ac:dyDescent="0.2">
      <c r="B89" t="s">
        <v>25</v>
      </c>
      <c r="E89" s="10">
        <f>Assumptions!$B56/-12</f>
        <v>-250</v>
      </c>
      <c r="F89" s="10">
        <f>Assumptions!$B56/-12</f>
        <v>-250</v>
      </c>
      <c r="G89" s="10">
        <f>Assumptions!$B56/-12</f>
        <v>-250</v>
      </c>
      <c r="H89" s="10">
        <f>Assumptions!$B56/-12</f>
        <v>-250</v>
      </c>
      <c r="I89" s="10">
        <f>Assumptions!$B56/-12</f>
        <v>-250</v>
      </c>
      <c r="J89" s="10">
        <f>Assumptions!$B56/-12</f>
        <v>-250</v>
      </c>
      <c r="K89" s="10">
        <f>Assumptions!$B56/-12</f>
        <v>-250</v>
      </c>
      <c r="L89" s="10">
        <f>Assumptions!$B56/-12</f>
        <v>-250</v>
      </c>
      <c r="M89" s="10">
        <f>Assumptions!$B56/-12</f>
        <v>-250</v>
      </c>
      <c r="N89" s="10">
        <f>Assumptions!$B56/-12</f>
        <v>-250</v>
      </c>
      <c r="O89" s="10">
        <f>Assumptions!$B56/-12</f>
        <v>-250</v>
      </c>
      <c r="P89" s="10">
        <f>Assumptions!$B56/-12</f>
        <v>-250</v>
      </c>
      <c r="Q89" s="10">
        <f>Assumptions!$B56/-12</f>
        <v>-250</v>
      </c>
      <c r="R89" s="10">
        <f>Assumptions!$B56/-12</f>
        <v>-250</v>
      </c>
      <c r="S89" s="10">
        <f>Assumptions!$B56/-12</f>
        <v>-250</v>
      </c>
      <c r="T89" s="10">
        <f>Assumptions!$B56/-12</f>
        <v>-250</v>
      </c>
      <c r="U89" s="10">
        <f>Assumptions!$B56/-12</f>
        <v>-250</v>
      </c>
      <c r="V89" s="10">
        <f>Assumptions!$B56/-12</f>
        <v>-250</v>
      </c>
      <c r="W89" s="10">
        <f>Assumptions!$B56/-12</f>
        <v>-250</v>
      </c>
      <c r="X89" s="10">
        <f>Assumptions!$B56/-12</f>
        <v>-250</v>
      </c>
      <c r="Y89" s="10">
        <f>Assumptions!$B56/-12</f>
        <v>-250</v>
      </c>
      <c r="Z89" s="10">
        <f>Assumptions!$B56/-12</f>
        <v>-250</v>
      </c>
      <c r="AA89" s="10">
        <f>Assumptions!$B56/-12</f>
        <v>-250</v>
      </c>
      <c r="AB89" s="10">
        <f>Assumptions!$B56/-12</f>
        <v>-250</v>
      </c>
      <c r="AC89" s="10">
        <f>Assumptions!$B56/-12</f>
        <v>-250</v>
      </c>
      <c r="AD89" s="10">
        <f>Assumptions!$B56/-12</f>
        <v>-250</v>
      </c>
      <c r="AE89" s="10">
        <f>Assumptions!$B56/-12</f>
        <v>-250</v>
      </c>
      <c r="AF89" s="10">
        <f>Assumptions!$B56/-12</f>
        <v>-250</v>
      </c>
      <c r="AG89" s="10">
        <f>Assumptions!$B56/-12</f>
        <v>-250</v>
      </c>
      <c r="AH89" s="10">
        <f>Assumptions!$B56/-12</f>
        <v>-250</v>
      </c>
      <c r="AI89" s="10">
        <f>Assumptions!$B56/-12</f>
        <v>-250</v>
      </c>
      <c r="AJ89" s="10">
        <f>Assumptions!$B56/-12</f>
        <v>-250</v>
      </c>
      <c r="AK89" s="10">
        <f>Assumptions!$B56/-12</f>
        <v>-250</v>
      </c>
      <c r="AL89" s="10">
        <f>Assumptions!$B56/-12</f>
        <v>-250</v>
      </c>
      <c r="AM89" s="10">
        <f>Assumptions!$B56/-12</f>
        <v>-250</v>
      </c>
      <c r="AN89" s="10">
        <f>Assumptions!$B56/-12</f>
        <v>-250</v>
      </c>
      <c r="AO89" s="10">
        <f>Assumptions!$B56/-12</f>
        <v>-250</v>
      </c>
    </row>
    <row r="90" spans="2:41" x14ac:dyDescent="0.2">
      <c r="B90" t="s">
        <v>26</v>
      </c>
      <c r="E90" s="10">
        <f>Assumptions!$B57/-12</f>
        <v>-1666.6666666666667</v>
      </c>
      <c r="F90" s="10">
        <f>Assumptions!$B57/-12</f>
        <v>-1666.6666666666667</v>
      </c>
      <c r="G90" s="10">
        <f>Assumptions!$B57/-12</f>
        <v>-1666.6666666666667</v>
      </c>
      <c r="H90" s="10">
        <f>Assumptions!$B57/-12</f>
        <v>-1666.6666666666667</v>
      </c>
      <c r="I90" s="10">
        <f>Assumptions!$B57/-12</f>
        <v>-1666.6666666666667</v>
      </c>
      <c r="J90" s="10">
        <f>Assumptions!$B57/-12</f>
        <v>-1666.6666666666667</v>
      </c>
      <c r="K90" s="10">
        <f>Assumptions!$B57/-12</f>
        <v>-1666.6666666666667</v>
      </c>
      <c r="L90" s="10">
        <f>Assumptions!$B57/-12</f>
        <v>-1666.6666666666667</v>
      </c>
      <c r="M90" s="10">
        <f>Assumptions!$B57/-12</f>
        <v>-1666.6666666666667</v>
      </c>
      <c r="N90" s="10">
        <f>Assumptions!$B57/-12</f>
        <v>-1666.6666666666667</v>
      </c>
      <c r="O90" s="10">
        <f>Assumptions!$B57/-12</f>
        <v>-1666.6666666666667</v>
      </c>
      <c r="P90" s="10">
        <f>Assumptions!$B57/-12</f>
        <v>-1666.6666666666667</v>
      </c>
      <c r="Q90" s="10">
        <f>Assumptions!$B57/-12</f>
        <v>-1666.6666666666667</v>
      </c>
      <c r="R90" s="10">
        <f>Assumptions!$B57/-12</f>
        <v>-1666.6666666666667</v>
      </c>
      <c r="S90" s="10">
        <f>Assumptions!$B57/-12</f>
        <v>-1666.6666666666667</v>
      </c>
      <c r="T90" s="10">
        <f>Assumptions!$B57/-12</f>
        <v>-1666.6666666666667</v>
      </c>
      <c r="U90" s="10">
        <f>Assumptions!$B57/-12</f>
        <v>-1666.6666666666667</v>
      </c>
      <c r="V90" s="10">
        <f>Assumptions!$B57/-12</f>
        <v>-1666.6666666666667</v>
      </c>
      <c r="W90" s="10">
        <f>Assumptions!$B57/-12</f>
        <v>-1666.6666666666667</v>
      </c>
      <c r="X90" s="10">
        <f>Assumptions!$B57/-12</f>
        <v>-1666.6666666666667</v>
      </c>
      <c r="Y90" s="10">
        <f>Assumptions!$B57/-12</f>
        <v>-1666.6666666666667</v>
      </c>
      <c r="Z90" s="10">
        <f>Assumptions!$B57/-12</f>
        <v>-1666.6666666666667</v>
      </c>
      <c r="AA90" s="10">
        <f>Assumptions!$B57/-12</f>
        <v>-1666.6666666666667</v>
      </c>
      <c r="AB90" s="10">
        <f>Assumptions!$B57/-12</f>
        <v>-1666.6666666666667</v>
      </c>
      <c r="AC90" s="10">
        <f>Assumptions!$B57/-12</f>
        <v>-1666.6666666666667</v>
      </c>
      <c r="AD90" s="10">
        <f>Assumptions!$B57/-12</f>
        <v>-1666.6666666666667</v>
      </c>
      <c r="AE90" s="10">
        <f>Assumptions!$B57/-12</f>
        <v>-1666.6666666666667</v>
      </c>
      <c r="AF90" s="10">
        <f>Assumptions!$B57/-12</f>
        <v>-1666.6666666666667</v>
      </c>
      <c r="AG90" s="10">
        <f>Assumptions!$B57/-12</f>
        <v>-1666.6666666666667</v>
      </c>
      <c r="AH90" s="10">
        <f>Assumptions!$B57/-12</f>
        <v>-1666.6666666666667</v>
      </c>
      <c r="AI90" s="10">
        <f>Assumptions!$B57/-12</f>
        <v>-1666.6666666666667</v>
      </c>
      <c r="AJ90" s="10">
        <f>Assumptions!$B57/-12</f>
        <v>-1666.6666666666667</v>
      </c>
      <c r="AK90" s="10">
        <f>Assumptions!$B57/-12</f>
        <v>-1666.6666666666667</v>
      </c>
      <c r="AL90" s="10">
        <f>Assumptions!$B57/-12</f>
        <v>-1666.6666666666667</v>
      </c>
      <c r="AM90" s="10">
        <f>Assumptions!$B57/-12</f>
        <v>-1666.6666666666667</v>
      </c>
      <c r="AN90" s="10">
        <f>Assumptions!$B57/-12</f>
        <v>-1666.6666666666667</v>
      </c>
      <c r="AO90" s="10">
        <f>Assumptions!$B57/-12</f>
        <v>-1666.6666666666667</v>
      </c>
    </row>
    <row r="91" spans="2:41" x14ac:dyDescent="0.2">
      <c r="B91" t="s">
        <v>27</v>
      </c>
      <c r="E91" s="10">
        <f>Assumptions!$B58/-12</f>
        <v>-150</v>
      </c>
      <c r="F91" s="10">
        <f>Assumptions!$B58/-12</f>
        <v>-150</v>
      </c>
      <c r="G91" s="10">
        <f>Assumptions!$B58/-12</f>
        <v>-150</v>
      </c>
      <c r="H91" s="10">
        <f>Assumptions!$B58/-12</f>
        <v>-150</v>
      </c>
      <c r="I91" s="10">
        <f>Assumptions!$B58/-12</f>
        <v>-150</v>
      </c>
      <c r="J91" s="10">
        <f>Assumptions!$B58/-12</f>
        <v>-150</v>
      </c>
      <c r="K91" s="10">
        <f>Assumptions!$B58/-12</f>
        <v>-150</v>
      </c>
      <c r="L91" s="10">
        <f>Assumptions!$B58/-12</f>
        <v>-150</v>
      </c>
      <c r="M91" s="10">
        <f>Assumptions!$B58/-12</f>
        <v>-150</v>
      </c>
      <c r="N91" s="10">
        <f>Assumptions!$B58/-12</f>
        <v>-150</v>
      </c>
      <c r="O91" s="10">
        <f>Assumptions!$B58/-12</f>
        <v>-150</v>
      </c>
      <c r="P91" s="10">
        <f>Assumptions!$B58/-12</f>
        <v>-150</v>
      </c>
      <c r="Q91" s="10">
        <f>Assumptions!$B58/-12</f>
        <v>-150</v>
      </c>
      <c r="R91" s="10">
        <f>Assumptions!$B58/-12</f>
        <v>-150</v>
      </c>
      <c r="S91" s="10">
        <f>Assumptions!$B58/-12</f>
        <v>-150</v>
      </c>
      <c r="T91" s="10">
        <f>Assumptions!$B58/-12</f>
        <v>-150</v>
      </c>
      <c r="U91" s="10">
        <f>Assumptions!$B58/-12</f>
        <v>-150</v>
      </c>
      <c r="V91" s="10">
        <f>Assumptions!$B58/-12</f>
        <v>-150</v>
      </c>
      <c r="W91" s="10">
        <f>Assumptions!$B58/-12</f>
        <v>-150</v>
      </c>
      <c r="X91" s="10">
        <f>Assumptions!$B58/-12</f>
        <v>-150</v>
      </c>
      <c r="Y91" s="10">
        <f>Assumptions!$B58/-12</f>
        <v>-150</v>
      </c>
      <c r="Z91" s="10">
        <f>Assumptions!$B58/-12</f>
        <v>-150</v>
      </c>
      <c r="AA91" s="10">
        <f>Assumptions!$B58/-12</f>
        <v>-150</v>
      </c>
      <c r="AB91" s="10">
        <f>Assumptions!$B58/-12</f>
        <v>-150</v>
      </c>
      <c r="AC91" s="10">
        <f>Assumptions!$B58/-12</f>
        <v>-150</v>
      </c>
      <c r="AD91" s="10">
        <f>Assumptions!$B58/-12</f>
        <v>-150</v>
      </c>
      <c r="AE91" s="10">
        <f>Assumptions!$B58/-12</f>
        <v>-150</v>
      </c>
      <c r="AF91" s="10">
        <f>Assumptions!$B58/-12</f>
        <v>-150</v>
      </c>
      <c r="AG91" s="10">
        <f>Assumptions!$B58/-12</f>
        <v>-150</v>
      </c>
      <c r="AH91" s="10">
        <f>Assumptions!$B58/-12</f>
        <v>-150</v>
      </c>
      <c r="AI91" s="10">
        <f>Assumptions!$B58/-12</f>
        <v>-150</v>
      </c>
      <c r="AJ91" s="10">
        <f>Assumptions!$B58/-12</f>
        <v>-150</v>
      </c>
      <c r="AK91" s="10">
        <f>Assumptions!$B58/-12</f>
        <v>-150</v>
      </c>
      <c r="AL91" s="10">
        <f>Assumptions!$B58/-12</f>
        <v>-150</v>
      </c>
      <c r="AM91" s="10">
        <f>Assumptions!$B58/-12</f>
        <v>-150</v>
      </c>
      <c r="AN91" s="10">
        <f>Assumptions!$B58/-12</f>
        <v>-150</v>
      </c>
      <c r="AO91" s="10">
        <f>Assumptions!$B58/-12</f>
        <v>-150</v>
      </c>
    </row>
    <row r="92" spans="2:41" x14ac:dyDescent="0.2">
      <c r="B92" t="s">
        <v>28</v>
      </c>
      <c r="E92" s="10">
        <f>Assumptions!$B59/-12</f>
        <v>-124.37</v>
      </c>
      <c r="F92" s="10">
        <f>Assumptions!$B59/-12</f>
        <v>-124.37</v>
      </c>
      <c r="G92" s="10">
        <f>Assumptions!$B59/-12</f>
        <v>-124.37</v>
      </c>
      <c r="H92" s="10">
        <f>Assumptions!$B59/-12</f>
        <v>-124.37</v>
      </c>
      <c r="I92" s="10">
        <f>Assumptions!$B59/-12</f>
        <v>-124.37</v>
      </c>
      <c r="J92" s="10">
        <f>Assumptions!$B59/-12</f>
        <v>-124.37</v>
      </c>
      <c r="K92" s="10">
        <f>Assumptions!$B59/-12</f>
        <v>-124.37</v>
      </c>
      <c r="L92" s="10">
        <f>Assumptions!$B59/-12</f>
        <v>-124.37</v>
      </c>
      <c r="M92" s="10">
        <f>Assumptions!$B59/-12</f>
        <v>-124.37</v>
      </c>
      <c r="N92" s="10">
        <f>Assumptions!$B59/-12</f>
        <v>-124.37</v>
      </c>
      <c r="O92" s="10">
        <f>Assumptions!$B59/-12</f>
        <v>-124.37</v>
      </c>
      <c r="P92" s="10">
        <f>Assumptions!$B59/-12</f>
        <v>-124.37</v>
      </c>
      <c r="Q92" s="10">
        <f>Assumptions!$B59/-12</f>
        <v>-124.37</v>
      </c>
      <c r="R92" s="10">
        <f>Assumptions!$B59/-12</f>
        <v>-124.37</v>
      </c>
      <c r="S92" s="10">
        <f>Assumptions!$B59/-12</f>
        <v>-124.37</v>
      </c>
      <c r="T92" s="10">
        <f>Assumptions!$B59/-12</f>
        <v>-124.37</v>
      </c>
      <c r="U92" s="10">
        <f>Assumptions!$B59/-12</f>
        <v>-124.37</v>
      </c>
      <c r="V92" s="10">
        <f>Assumptions!$B59/-12</f>
        <v>-124.37</v>
      </c>
      <c r="W92" s="10">
        <f>Assumptions!$B59/-12</f>
        <v>-124.37</v>
      </c>
      <c r="X92" s="10">
        <f>Assumptions!$B59/-12</f>
        <v>-124.37</v>
      </c>
      <c r="Y92" s="10">
        <f>Assumptions!$B59/-12</f>
        <v>-124.37</v>
      </c>
      <c r="Z92" s="10">
        <f>Assumptions!$B59/-12</f>
        <v>-124.37</v>
      </c>
      <c r="AA92" s="10">
        <f>Assumptions!$B59/-12</f>
        <v>-124.37</v>
      </c>
      <c r="AB92" s="10">
        <f>Assumptions!$B59/-12</f>
        <v>-124.37</v>
      </c>
      <c r="AC92" s="10">
        <f>Assumptions!$B59/-12</f>
        <v>-124.37</v>
      </c>
      <c r="AD92" s="10">
        <f>Assumptions!$B59/-12</f>
        <v>-124.37</v>
      </c>
      <c r="AE92" s="10">
        <f>Assumptions!$B59/-12</f>
        <v>-124.37</v>
      </c>
      <c r="AF92" s="10">
        <f>Assumptions!$B59/-12</f>
        <v>-124.37</v>
      </c>
      <c r="AG92" s="10">
        <f>Assumptions!$B59/-12</f>
        <v>-124.37</v>
      </c>
      <c r="AH92" s="10">
        <f>Assumptions!$B59/-12</f>
        <v>-124.37</v>
      </c>
      <c r="AI92" s="10">
        <f>Assumptions!$B59/-12</f>
        <v>-124.37</v>
      </c>
      <c r="AJ92" s="10">
        <f>Assumptions!$B59/-12</f>
        <v>-124.37</v>
      </c>
      <c r="AK92" s="10">
        <f>Assumptions!$B59/-12</f>
        <v>-124.37</v>
      </c>
      <c r="AL92" s="10">
        <f>Assumptions!$B59/-12</f>
        <v>-124.37</v>
      </c>
      <c r="AM92" s="10">
        <f>Assumptions!$B59/-12</f>
        <v>-124.37</v>
      </c>
      <c r="AN92" s="10">
        <f>Assumptions!$B59/-12</f>
        <v>-124.37</v>
      </c>
      <c r="AO92" s="10">
        <f>Assumptions!$B59/-12</f>
        <v>-124.37</v>
      </c>
    </row>
    <row r="93" spans="2:41" x14ac:dyDescent="0.2">
      <c r="B93" t="s">
        <v>29</v>
      </c>
      <c r="E93" s="10">
        <f>Assumptions!$B60/-12</f>
        <v>-650</v>
      </c>
      <c r="F93" s="10">
        <f>Assumptions!$B60/-12</f>
        <v>-650</v>
      </c>
      <c r="G93" s="10">
        <f>Assumptions!$B60/-12</f>
        <v>-650</v>
      </c>
      <c r="H93" s="10">
        <f>Assumptions!$B60/-12</f>
        <v>-650</v>
      </c>
      <c r="I93" s="10">
        <f>Assumptions!$B60/-12</f>
        <v>-650</v>
      </c>
      <c r="J93" s="10">
        <f>Assumptions!$B60/-12</f>
        <v>-650</v>
      </c>
      <c r="K93" s="10">
        <f>Assumptions!$B60/-12</f>
        <v>-650</v>
      </c>
      <c r="L93" s="10">
        <f>Assumptions!$B60/-12</f>
        <v>-650</v>
      </c>
      <c r="M93" s="10">
        <f>Assumptions!$B60/-12</f>
        <v>-650</v>
      </c>
      <c r="N93" s="10">
        <f>Assumptions!$B60/-12</f>
        <v>-650</v>
      </c>
      <c r="O93" s="10">
        <f>Assumptions!$B60/-12</f>
        <v>-650</v>
      </c>
      <c r="P93" s="10">
        <f>Assumptions!$B60/-12</f>
        <v>-650</v>
      </c>
      <c r="Q93" s="10">
        <f>Assumptions!$B60/-12</f>
        <v>-650</v>
      </c>
      <c r="R93" s="10">
        <f>Assumptions!$B60/-12</f>
        <v>-650</v>
      </c>
      <c r="S93" s="10">
        <f>Assumptions!$B60/-12</f>
        <v>-650</v>
      </c>
      <c r="T93" s="10">
        <f>Assumptions!$B60/-12</f>
        <v>-650</v>
      </c>
      <c r="U93" s="10">
        <f>Assumptions!$B60/-12</f>
        <v>-650</v>
      </c>
      <c r="V93" s="10">
        <f>Assumptions!$B60/-12</f>
        <v>-650</v>
      </c>
      <c r="W93" s="10">
        <f>Assumptions!$B60/-12</f>
        <v>-650</v>
      </c>
      <c r="X93" s="10">
        <f>Assumptions!$B60/-12</f>
        <v>-650</v>
      </c>
      <c r="Y93" s="10">
        <f>Assumptions!$B60/-12</f>
        <v>-650</v>
      </c>
      <c r="Z93" s="10">
        <f>Assumptions!$B60/-12</f>
        <v>-650</v>
      </c>
      <c r="AA93" s="10">
        <f>Assumptions!$B60/-12</f>
        <v>-650</v>
      </c>
      <c r="AB93" s="10">
        <f>Assumptions!$B60/-12</f>
        <v>-650</v>
      </c>
      <c r="AC93" s="10">
        <f>Assumptions!$B60/-12</f>
        <v>-650</v>
      </c>
      <c r="AD93" s="10">
        <f>Assumptions!$B60/-12</f>
        <v>-650</v>
      </c>
      <c r="AE93" s="10">
        <f>Assumptions!$B60/-12</f>
        <v>-650</v>
      </c>
      <c r="AF93" s="10">
        <f>Assumptions!$B60/-12</f>
        <v>-650</v>
      </c>
      <c r="AG93" s="10">
        <f>Assumptions!$B60/-12</f>
        <v>-650</v>
      </c>
      <c r="AH93" s="10">
        <f>Assumptions!$B60/-12</f>
        <v>-650</v>
      </c>
      <c r="AI93" s="10">
        <f>Assumptions!$B60/-12</f>
        <v>-650</v>
      </c>
      <c r="AJ93" s="10">
        <f>Assumptions!$B60/-12</f>
        <v>-650</v>
      </c>
      <c r="AK93" s="10">
        <f>Assumptions!$B60/-12</f>
        <v>-650</v>
      </c>
      <c r="AL93" s="10">
        <f>Assumptions!$B60/-12</f>
        <v>-650</v>
      </c>
      <c r="AM93" s="10">
        <f>Assumptions!$B60/-12</f>
        <v>-650</v>
      </c>
      <c r="AN93" s="10">
        <f>Assumptions!$B60/-12</f>
        <v>-650</v>
      </c>
      <c r="AO93" s="10">
        <f>Assumptions!$B60/-12</f>
        <v>-650</v>
      </c>
    </row>
    <row r="94" spans="2:41" x14ac:dyDescent="0.2">
      <c r="B94" t="s">
        <v>30</v>
      </c>
      <c r="E94" s="10">
        <f>Assumptions!$B61/-12</f>
        <v>-100</v>
      </c>
      <c r="F94" s="10">
        <f>Assumptions!$B61/-12</f>
        <v>-100</v>
      </c>
      <c r="G94" s="10">
        <f>Assumptions!$B61/-12</f>
        <v>-100</v>
      </c>
      <c r="H94" s="10">
        <f>Assumptions!$B61/-12</f>
        <v>-100</v>
      </c>
      <c r="I94" s="10">
        <f>Assumptions!$B61/-12</f>
        <v>-100</v>
      </c>
      <c r="J94" s="10">
        <f>Assumptions!$B61/-12</f>
        <v>-100</v>
      </c>
      <c r="K94" s="10">
        <f>Assumptions!$B61/-12</f>
        <v>-100</v>
      </c>
      <c r="L94" s="10">
        <f>Assumptions!$B61/-12</f>
        <v>-100</v>
      </c>
      <c r="M94" s="10">
        <f>Assumptions!$B61/-12</f>
        <v>-100</v>
      </c>
      <c r="N94" s="10">
        <f>Assumptions!$B61/-12</f>
        <v>-100</v>
      </c>
      <c r="O94" s="10">
        <f>Assumptions!$B61/-12</f>
        <v>-100</v>
      </c>
      <c r="P94" s="10">
        <f>Assumptions!$B61/-12</f>
        <v>-100</v>
      </c>
      <c r="Q94" s="10">
        <f>Assumptions!$B61/-12</f>
        <v>-100</v>
      </c>
      <c r="R94" s="10">
        <f>Assumptions!$B61/-12</f>
        <v>-100</v>
      </c>
      <c r="S94" s="10">
        <f>Assumptions!$B61/-12</f>
        <v>-100</v>
      </c>
      <c r="T94" s="10">
        <f>Assumptions!$B61/-12</f>
        <v>-100</v>
      </c>
      <c r="U94" s="10">
        <f>Assumptions!$B61/-12</f>
        <v>-100</v>
      </c>
      <c r="V94" s="10">
        <f>Assumptions!$B61/-12</f>
        <v>-100</v>
      </c>
      <c r="W94" s="10">
        <f>Assumptions!$B61/-12</f>
        <v>-100</v>
      </c>
      <c r="X94" s="10">
        <f>Assumptions!$B61/-12</f>
        <v>-100</v>
      </c>
      <c r="Y94" s="10">
        <f>Assumptions!$B61/-12</f>
        <v>-100</v>
      </c>
      <c r="Z94" s="10">
        <f>Assumptions!$B61/-12</f>
        <v>-100</v>
      </c>
      <c r="AA94" s="10">
        <f>Assumptions!$B61/-12</f>
        <v>-100</v>
      </c>
      <c r="AB94" s="10">
        <f>Assumptions!$B61/-12</f>
        <v>-100</v>
      </c>
      <c r="AC94" s="10">
        <f>Assumptions!$B61/-12</f>
        <v>-100</v>
      </c>
      <c r="AD94" s="10">
        <f>Assumptions!$B61/-12</f>
        <v>-100</v>
      </c>
      <c r="AE94" s="10">
        <f>Assumptions!$B61/-12</f>
        <v>-100</v>
      </c>
      <c r="AF94" s="10">
        <f>Assumptions!$B61/-12</f>
        <v>-100</v>
      </c>
      <c r="AG94" s="10">
        <f>Assumptions!$B61/-12</f>
        <v>-100</v>
      </c>
      <c r="AH94" s="10">
        <f>Assumptions!$B61/-12</f>
        <v>-100</v>
      </c>
      <c r="AI94" s="10">
        <f>Assumptions!$B61/-12</f>
        <v>-100</v>
      </c>
      <c r="AJ94" s="10">
        <f>Assumptions!$B61/-12</f>
        <v>-100</v>
      </c>
      <c r="AK94" s="10">
        <f>Assumptions!$B61/-12</f>
        <v>-100</v>
      </c>
      <c r="AL94" s="10">
        <f>Assumptions!$B61/-12</f>
        <v>-100</v>
      </c>
      <c r="AM94" s="10">
        <f>Assumptions!$B61/-12</f>
        <v>-100</v>
      </c>
      <c r="AN94" s="10">
        <f>Assumptions!$B61/-12</f>
        <v>-100</v>
      </c>
      <c r="AO94" s="10">
        <f>Assumptions!$B61/-12</f>
        <v>-100</v>
      </c>
    </row>
    <row r="95" spans="2:41" x14ac:dyDescent="0.2">
      <c r="B95" t="s">
        <v>122</v>
      </c>
      <c r="E95" s="10">
        <f>Assumptions!$B62/-12</f>
        <v>-1666.6666666666667</v>
      </c>
      <c r="F95" s="10">
        <f>Assumptions!$B62/-12</f>
        <v>-1666.6666666666667</v>
      </c>
      <c r="G95" s="10">
        <f>Assumptions!$B62/-12</f>
        <v>-1666.6666666666667</v>
      </c>
      <c r="H95" s="10">
        <f>Assumptions!$B62/-12</f>
        <v>-1666.6666666666667</v>
      </c>
      <c r="I95" s="10">
        <f>Assumptions!$B62/-12</f>
        <v>-1666.6666666666667</v>
      </c>
      <c r="J95" s="10">
        <f>Assumptions!$B62/-12</f>
        <v>-1666.6666666666667</v>
      </c>
      <c r="K95" s="10">
        <f>Assumptions!$B62/-12</f>
        <v>-1666.6666666666667</v>
      </c>
      <c r="L95" s="10">
        <f>Assumptions!$B62/-12</f>
        <v>-1666.6666666666667</v>
      </c>
      <c r="M95" s="10">
        <f>Assumptions!$B62/-12</f>
        <v>-1666.6666666666667</v>
      </c>
      <c r="N95" s="10">
        <f>Assumptions!$B62/-12</f>
        <v>-1666.6666666666667</v>
      </c>
      <c r="O95" s="10">
        <f>Assumptions!$B62/-12</f>
        <v>-1666.6666666666667</v>
      </c>
      <c r="P95" s="10">
        <f>Assumptions!$B62/-12</f>
        <v>-1666.6666666666667</v>
      </c>
      <c r="Q95" s="10">
        <f>Assumptions!$B62/-12</f>
        <v>-1666.6666666666667</v>
      </c>
      <c r="R95" s="10">
        <f>Assumptions!$B62/-12</f>
        <v>-1666.6666666666667</v>
      </c>
      <c r="S95" s="10">
        <f>Assumptions!$B62/-12</f>
        <v>-1666.6666666666667</v>
      </c>
      <c r="T95" s="10">
        <f>Assumptions!$B62/-12</f>
        <v>-1666.6666666666667</v>
      </c>
      <c r="U95" s="10">
        <f>Assumptions!$B62/-12</f>
        <v>-1666.6666666666667</v>
      </c>
      <c r="V95" s="10">
        <f>Assumptions!$B62/-12</f>
        <v>-1666.6666666666667</v>
      </c>
      <c r="W95" s="10">
        <f>Assumptions!$B62/-12</f>
        <v>-1666.6666666666667</v>
      </c>
      <c r="X95" s="10">
        <f>Assumptions!$B62/-12</f>
        <v>-1666.6666666666667</v>
      </c>
      <c r="Y95" s="10">
        <f>Assumptions!$B62/-12</f>
        <v>-1666.6666666666667</v>
      </c>
      <c r="Z95" s="10">
        <f>Assumptions!$B62/-12</f>
        <v>-1666.6666666666667</v>
      </c>
      <c r="AA95" s="10">
        <f>Assumptions!$B62/-12</f>
        <v>-1666.6666666666667</v>
      </c>
      <c r="AB95" s="10">
        <f>Assumptions!$B62/-12</f>
        <v>-1666.6666666666667</v>
      </c>
      <c r="AC95" s="10">
        <f>Assumptions!$B62/-12</f>
        <v>-1666.6666666666667</v>
      </c>
      <c r="AD95" s="10">
        <f>Assumptions!$B62/-12</f>
        <v>-1666.6666666666667</v>
      </c>
      <c r="AE95" s="10">
        <f>Assumptions!$B62/-12</f>
        <v>-1666.6666666666667</v>
      </c>
      <c r="AF95" s="10">
        <f>Assumptions!$B62/-12</f>
        <v>-1666.6666666666667</v>
      </c>
      <c r="AG95" s="10">
        <f>Assumptions!$B62/-12</f>
        <v>-1666.6666666666667</v>
      </c>
      <c r="AH95" s="10">
        <f>Assumptions!$B62/-12</f>
        <v>-1666.6666666666667</v>
      </c>
      <c r="AI95" s="10">
        <f>Assumptions!$B62/-12</f>
        <v>-1666.6666666666667</v>
      </c>
      <c r="AJ95" s="10">
        <f>Assumptions!$B62/-12</f>
        <v>-1666.6666666666667</v>
      </c>
      <c r="AK95" s="10">
        <f>Assumptions!$B62/-12</f>
        <v>-1666.6666666666667</v>
      </c>
      <c r="AL95" s="10">
        <f>Assumptions!$B62/-12</f>
        <v>-1666.6666666666667</v>
      </c>
      <c r="AM95" s="10">
        <f>Assumptions!$B62/-12</f>
        <v>-1666.6666666666667</v>
      </c>
      <c r="AN95" s="10">
        <f>Assumptions!$B62/-12</f>
        <v>-1666.6666666666667</v>
      </c>
      <c r="AO95" s="10">
        <f>Assumptions!$B62/-12</f>
        <v>-1666.6666666666667</v>
      </c>
    </row>
    <row r="96" spans="2:41" x14ac:dyDescent="0.2">
      <c r="B96" t="s">
        <v>42</v>
      </c>
      <c r="E96" s="10">
        <f>Assumptions!$B63/-12</f>
        <v>0</v>
      </c>
      <c r="F96" s="10">
        <f>Assumptions!$B63/-12</f>
        <v>0</v>
      </c>
      <c r="G96" s="10">
        <f>Assumptions!$B63/-12</f>
        <v>0</v>
      </c>
      <c r="H96" s="10">
        <f>Assumptions!$B63/-12</f>
        <v>0</v>
      </c>
      <c r="I96" s="10">
        <f>Assumptions!$B63/-12</f>
        <v>0</v>
      </c>
      <c r="J96" s="10">
        <f>Assumptions!$B63/-12</f>
        <v>0</v>
      </c>
      <c r="K96" s="10">
        <f>Assumptions!$B63/-12</f>
        <v>0</v>
      </c>
      <c r="L96" s="10">
        <f>Assumptions!$B63/-12</f>
        <v>0</v>
      </c>
      <c r="M96" s="10">
        <f>Assumptions!$B63/-12</f>
        <v>0</v>
      </c>
      <c r="N96" s="10">
        <f>Assumptions!$B63/-12</f>
        <v>0</v>
      </c>
      <c r="O96" s="10">
        <f>Assumptions!$B63/-12</f>
        <v>0</v>
      </c>
      <c r="P96" s="10">
        <f>Assumptions!$B63/-12</f>
        <v>0</v>
      </c>
      <c r="Q96" s="10">
        <f>Assumptions!$B63/-12</f>
        <v>0</v>
      </c>
      <c r="R96" s="10">
        <f>Assumptions!$B63/-12</f>
        <v>0</v>
      </c>
      <c r="S96" s="10">
        <f>Assumptions!$B63/-12</f>
        <v>0</v>
      </c>
      <c r="T96" s="10">
        <f>Assumptions!$B63/-12</f>
        <v>0</v>
      </c>
      <c r="U96" s="10">
        <f>Assumptions!$B63/-12</f>
        <v>0</v>
      </c>
      <c r="V96" s="10">
        <f>Assumptions!$B63/-12</f>
        <v>0</v>
      </c>
      <c r="W96" s="10">
        <f>Assumptions!$B63/-12</f>
        <v>0</v>
      </c>
      <c r="X96" s="10">
        <f>Assumptions!$B63/-12</f>
        <v>0</v>
      </c>
      <c r="Y96" s="10">
        <f>Assumptions!$B63/-12</f>
        <v>0</v>
      </c>
      <c r="Z96" s="10">
        <f>Assumptions!$B63/-12</f>
        <v>0</v>
      </c>
      <c r="AA96" s="10">
        <f>Assumptions!$B63/-12</f>
        <v>0</v>
      </c>
      <c r="AB96" s="10">
        <f>Assumptions!$B63/-12</f>
        <v>0</v>
      </c>
      <c r="AC96" s="10">
        <f>Assumptions!$B63/-12</f>
        <v>0</v>
      </c>
      <c r="AD96" s="10">
        <f>Assumptions!$B63/-12</f>
        <v>0</v>
      </c>
      <c r="AE96" s="10">
        <f>Assumptions!$B63/-12</f>
        <v>0</v>
      </c>
      <c r="AF96" s="10">
        <f>Assumptions!$B63/-12</f>
        <v>0</v>
      </c>
      <c r="AG96" s="10">
        <f>Assumptions!$B63/-12</f>
        <v>0</v>
      </c>
      <c r="AH96" s="10">
        <f>Assumptions!$B63/-12</f>
        <v>0</v>
      </c>
      <c r="AI96" s="10">
        <f>Assumptions!$B63/-12</f>
        <v>0</v>
      </c>
      <c r="AJ96" s="10">
        <f>Assumptions!$B63/-12</f>
        <v>0</v>
      </c>
      <c r="AK96" s="10">
        <f>Assumptions!$B63/-12</f>
        <v>0</v>
      </c>
      <c r="AL96" s="10">
        <f>Assumptions!$B63/-12</f>
        <v>0</v>
      </c>
      <c r="AM96" s="10">
        <f>Assumptions!$B63/-12</f>
        <v>0</v>
      </c>
      <c r="AN96" s="10">
        <f>Assumptions!$B63/-12</f>
        <v>0</v>
      </c>
      <c r="AO96" s="10">
        <f>Assumptions!$B63/-12</f>
        <v>0</v>
      </c>
    </row>
    <row r="97" spans="2:41" x14ac:dyDescent="0.2">
      <c r="B97" t="s">
        <v>49</v>
      </c>
      <c r="E97" s="10">
        <f>Assumptions!$B64/-12</f>
        <v>-14.541666666666666</v>
      </c>
      <c r="F97" s="10">
        <f>Assumptions!$B64/-12</f>
        <v>-14.541666666666666</v>
      </c>
      <c r="G97" s="10">
        <f>Assumptions!$B64/-12</f>
        <v>-14.541666666666666</v>
      </c>
      <c r="H97" s="10">
        <f>Assumptions!$B64/-12</f>
        <v>-14.541666666666666</v>
      </c>
      <c r="I97" s="10">
        <f>Assumptions!$B64/-12</f>
        <v>-14.541666666666666</v>
      </c>
      <c r="J97" s="10">
        <f>Assumptions!$B64/-12</f>
        <v>-14.541666666666666</v>
      </c>
      <c r="K97" s="10">
        <f>Assumptions!$B64/-12</f>
        <v>-14.541666666666666</v>
      </c>
      <c r="L97" s="10">
        <f>Assumptions!$B64/-12</f>
        <v>-14.541666666666666</v>
      </c>
      <c r="M97" s="10">
        <f>Assumptions!$B64/-12</f>
        <v>-14.541666666666666</v>
      </c>
      <c r="N97" s="10">
        <f>Assumptions!$B64/-12</f>
        <v>-14.541666666666666</v>
      </c>
      <c r="O97" s="10">
        <f>Assumptions!$B64/-12</f>
        <v>-14.541666666666666</v>
      </c>
      <c r="P97" s="10">
        <f>Assumptions!$B64/-12</f>
        <v>-14.541666666666666</v>
      </c>
      <c r="Q97" s="10">
        <f>Assumptions!$B64/-12</f>
        <v>-14.541666666666666</v>
      </c>
      <c r="R97" s="10">
        <f>Assumptions!$B64/-12</f>
        <v>-14.541666666666666</v>
      </c>
      <c r="S97" s="10">
        <f>Assumptions!$B64/-12</f>
        <v>-14.541666666666666</v>
      </c>
      <c r="T97" s="10">
        <f>Assumptions!$B64/-12</f>
        <v>-14.541666666666666</v>
      </c>
      <c r="U97" s="10">
        <f>Assumptions!$B64/-12</f>
        <v>-14.541666666666666</v>
      </c>
      <c r="V97" s="10">
        <f>Assumptions!$B64/-12</f>
        <v>-14.541666666666666</v>
      </c>
      <c r="W97" s="10">
        <f>Assumptions!$B64/-12</f>
        <v>-14.541666666666666</v>
      </c>
      <c r="X97" s="10">
        <f>Assumptions!$B64/-12</f>
        <v>-14.541666666666666</v>
      </c>
      <c r="Y97" s="10">
        <f>Assumptions!$B64/-12</f>
        <v>-14.541666666666666</v>
      </c>
      <c r="Z97" s="10">
        <f>Assumptions!$B64/-12</f>
        <v>-14.541666666666666</v>
      </c>
      <c r="AA97" s="10">
        <f>Assumptions!$B64/-12</f>
        <v>-14.541666666666666</v>
      </c>
      <c r="AB97" s="10">
        <f>Assumptions!$B64/-12</f>
        <v>-14.541666666666666</v>
      </c>
      <c r="AC97" s="10">
        <f>Assumptions!$B64/-12</f>
        <v>-14.541666666666666</v>
      </c>
      <c r="AD97" s="10">
        <f>Assumptions!$B64/-12</f>
        <v>-14.541666666666666</v>
      </c>
      <c r="AE97" s="10">
        <f>Assumptions!$B64/-12</f>
        <v>-14.541666666666666</v>
      </c>
      <c r="AF97" s="10">
        <f>Assumptions!$B64/-12</f>
        <v>-14.541666666666666</v>
      </c>
      <c r="AG97" s="10">
        <f>Assumptions!$B64/-12</f>
        <v>-14.541666666666666</v>
      </c>
      <c r="AH97" s="10">
        <f>Assumptions!$B64/-12</f>
        <v>-14.541666666666666</v>
      </c>
      <c r="AI97" s="10">
        <f>Assumptions!$B64/-12</f>
        <v>-14.541666666666666</v>
      </c>
      <c r="AJ97" s="10">
        <f>Assumptions!$B64/-12</f>
        <v>-14.541666666666666</v>
      </c>
      <c r="AK97" s="10">
        <f>Assumptions!$B64/-12</f>
        <v>-14.541666666666666</v>
      </c>
      <c r="AL97" s="10">
        <f>Assumptions!$B64/-12</f>
        <v>-14.541666666666666</v>
      </c>
      <c r="AM97" s="10">
        <f>Assumptions!$B64/-12</f>
        <v>-14.541666666666666</v>
      </c>
      <c r="AN97" s="10">
        <f>Assumptions!$B64/-12</f>
        <v>-14.541666666666666</v>
      </c>
      <c r="AO97" s="10">
        <f>Assumptions!$B64/-12</f>
        <v>-14.541666666666666</v>
      </c>
    </row>
    <row r="98" spans="2:41" s="2" customFormat="1" x14ac:dyDescent="0.2">
      <c r="B98" s="2" t="s">
        <v>31</v>
      </c>
      <c r="E98" s="28">
        <f>SUM(E76:E97)</f>
        <v>-31528.495000000006</v>
      </c>
      <c r="F98" s="28">
        <f t="shared" ref="F98:J98" si="135">SUM(F76:F97)</f>
        <v>-31528.495000000006</v>
      </c>
      <c r="G98" s="28">
        <f t="shared" si="135"/>
        <v>-31528.495000000006</v>
      </c>
      <c r="H98" s="28">
        <f t="shared" si="135"/>
        <v>-31528.495000000006</v>
      </c>
      <c r="I98" s="28">
        <f t="shared" si="135"/>
        <v>-31528.495000000006</v>
      </c>
      <c r="J98" s="28">
        <f t="shared" si="135"/>
        <v>-31528.495000000006</v>
      </c>
      <c r="K98" s="28">
        <f t="shared" ref="K98" si="136">SUM(K76:K97)</f>
        <v>-31528.495000000006</v>
      </c>
      <c r="L98" s="28">
        <f t="shared" ref="L98" si="137">SUM(L76:L97)</f>
        <v>-31528.495000000006</v>
      </c>
      <c r="M98" s="28">
        <f t="shared" ref="M98" si="138">SUM(M76:M97)</f>
        <v>-31528.495000000006</v>
      </c>
      <c r="N98" s="28">
        <f t="shared" ref="N98" si="139">SUM(N76:N97)</f>
        <v>-31528.495000000006</v>
      </c>
      <c r="O98" s="28">
        <f t="shared" ref="O98" si="140">SUM(O76:O97)</f>
        <v>-31528.495000000006</v>
      </c>
      <c r="P98" s="28">
        <f t="shared" ref="P98" si="141">SUM(P76:P97)</f>
        <v>-31528.495000000006</v>
      </c>
      <c r="Q98" s="28">
        <f t="shared" ref="Q98" si="142">SUM(Q76:Q97)</f>
        <v>-31528.495000000006</v>
      </c>
      <c r="R98" s="28">
        <f t="shared" ref="R98" si="143">SUM(R76:R97)</f>
        <v>-31528.495000000006</v>
      </c>
      <c r="S98" s="28">
        <f t="shared" ref="S98" si="144">SUM(S76:S97)</f>
        <v>-31528.495000000006</v>
      </c>
      <c r="T98" s="28">
        <f t="shared" ref="T98" si="145">SUM(T76:T97)</f>
        <v>-31528.495000000006</v>
      </c>
      <c r="U98" s="28">
        <f t="shared" ref="U98" si="146">SUM(U76:U97)</f>
        <v>-31528.495000000006</v>
      </c>
      <c r="V98" s="28">
        <f t="shared" ref="V98" si="147">SUM(V76:V97)</f>
        <v>-31528.495000000006</v>
      </c>
      <c r="W98" s="28">
        <f t="shared" ref="W98" si="148">SUM(W76:W97)</f>
        <v>-31528.495000000006</v>
      </c>
      <c r="X98" s="28">
        <f t="shared" ref="X98" si="149">SUM(X76:X97)</f>
        <v>-31528.495000000006</v>
      </c>
      <c r="Y98" s="28">
        <f t="shared" ref="Y98" si="150">SUM(Y76:Y97)</f>
        <v>-31528.495000000006</v>
      </c>
      <c r="Z98" s="28">
        <f t="shared" ref="Z98" si="151">SUM(Z76:Z97)</f>
        <v>-31528.495000000006</v>
      </c>
      <c r="AA98" s="28">
        <f t="shared" ref="AA98" si="152">SUM(AA76:AA97)</f>
        <v>-31528.495000000006</v>
      </c>
      <c r="AB98" s="28">
        <f t="shared" ref="AB98" si="153">SUM(AB76:AB97)</f>
        <v>-31528.495000000006</v>
      </c>
      <c r="AC98" s="28">
        <f t="shared" ref="AC98" si="154">SUM(AC76:AC97)</f>
        <v>-31528.495000000006</v>
      </c>
      <c r="AD98" s="28">
        <f t="shared" ref="AD98" si="155">SUM(AD76:AD97)</f>
        <v>-31528.495000000006</v>
      </c>
      <c r="AE98" s="28">
        <f t="shared" ref="AE98" si="156">SUM(AE76:AE97)</f>
        <v>-31528.495000000006</v>
      </c>
      <c r="AF98" s="28">
        <f t="shared" ref="AF98" si="157">SUM(AF76:AF97)</f>
        <v>-31528.495000000006</v>
      </c>
      <c r="AG98" s="28">
        <f t="shared" ref="AG98" si="158">SUM(AG76:AG97)</f>
        <v>-31528.495000000006</v>
      </c>
      <c r="AH98" s="28">
        <f t="shared" ref="AH98" si="159">SUM(AH76:AH97)</f>
        <v>-31528.495000000006</v>
      </c>
      <c r="AI98" s="28">
        <f t="shared" ref="AI98" si="160">SUM(AI76:AI97)</f>
        <v>-31528.495000000006</v>
      </c>
      <c r="AJ98" s="28">
        <f t="shared" ref="AJ98" si="161">SUM(AJ76:AJ97)</f>
        <v>-31528.495000000006</v>
      </c>
      <c r="AK98" s="28">
        <f t="shared" ref="AK98" si="162">SUM(AK76:AK97)</f>
        <v>-31528.495000000006</v>
      </c>
      <c r="AL98" s="28">
        <f t="shared" ref="AL98" si="163">SUM(AL76:AL97)</f>
        <v>-31528.495000000006</v>
      </c>
      <c r="AM98" s="28">
        <f t="shared" ref="AM98" si="164">SUM(AM76:AM97)</f>
        <v>-31528.495000000006</v>
      </c>
      <c r="AN98" s="28">
        <f t="shared" ref="AN98" si="165">SUM(AN76:AN97)</f>
        <v>-31528.495000000006</v>
      </c>
      <c r="AO98" s="28">
        <f t="shared" ref="AO98" si="166">SUM(AO76:AO97)</f>
        <v>-31528.495000000006</v>
      </c>
    </row>
    <row r="100" spans="2:41" x14ac:dyDescent="0.2">
      <c r="B100" s="1" t="s">
        <v>32</v>
      </c>
      <c r="E100" s="32">
        <f t="shared" ref="E100:AO100" si="167">E98+E67</f>
        <v>-37070.161666666674</v>
      </c>
      <c r="F100" s="32">
        <f t="shared" si="167"/>
        <v>-37070.161666666674</v>
      </c>
      <c r="G100" s="32">
        <f t="shared" si="167"/>
        <v>-37070.161666666674</v>
      </c>
      <c r="H100" s="32">
        <f t="shared" si="167"/>
        <v>-37070.161666666674</v>
      </c>
      <c r="I100" s="32">
        <f t="shared" si="167"/>
        <v>-37070.161666666674</v>
      </c>
      <c r="J100" s="32">
        <f t="shared" si="167"/>
        <v>-37070.161666666674</v>
      </c>
      <c r="K100" s="32">
        <f t="shared" si="167"/>
        <v>-37070.161666666674</v>
      </c>
      <c r="L100" s="32">
        <f t="shared" si="167"/>
        <v>-37070.161666666674</v>
      </c>
      <c r="M100" s="32">
        <f t="shared" si="167"/>
        <v>-37070.161666666674</v>
      </c>
      <c r="N100" s="32">
        <f t="shared" si="167"/>
        <v>-37070.161666666674</v>
      </c>
      <c r="O100" s="32">
        <f t="shared" si="167"/>
        <v>-37070.161666666674</v>
      </c>
      <c r="P100" s="32">
        <f t="shared" si="167"/>
        <v>-37070.161666666674</v>
      </c>
      <c r="Q100" s="32">
        <f t="shared" si="167"/>
        <v>-37070.161666666674</v>
      </c>
      <c r="R100" s="32">
        <f t="shared" si="167"/>
        <v>-37070.161666666674</v>
      </c>
      <c r="S100" s="32">
        <f t="shared" si="167"/>
        <v>-37070.161666666674</v>
      </c>
      <c r="T100" s="32">
        <f t="shared" si="167"/>
        <v>-37070.161666666674</v>
      </c>
      <c r="U100" s="32">
        <f t="shared" si="167"/>
        <v>-37070.161666666674</v>
      </c>
      <c r="V100" s="32">
        <f t="shared" si="167"/>
        <v>-37070.161666666674</v>
      </c>
      <c r="W100" s="32">
        <f t="shared" si="167"/>
        <v>-37070.161666666674</v>
      </c>
      <c r="X100" s="32">
        <f t="shared" si="167"/>
        <v>-37070.161666666674</v>
      </c>
      <c r="Y100" s="32">
        <f t="shared" si="167"/>
        <v>-37070.161666666674</v>
      </c>
      <c r="Z100" s="32">
        <f t="shared" si="167"/>
        <v>-37070.161666666674</v>
      </c>
      <c r="AA100" s="32">
        <f t="shared" si="167"/>
        <v>-37070.161666666674</v>
      </c>
      <c r="AB100" s="32">
        <f t="shared" si="167"/>
        <v>-37070.161666666674</v>
      </c>
      <c r="AC100" s="32">
        <f t="shared" si="167"/>
        <v>-37070.161666666674</v>
      </c>
      <c r="AD100" s="32">
        <f t="shared" si="167"/>
        <v>-37070.161666666674</v>
      </c>
      <c r="AE100" s="32">
        <f t="shared" si="167"/>
        <v>-37070.161666666674</v>
      </c>
      <c r="AF100" s="32">
        <f t="shared" si="167"/>
        <v>-37070.161666666674</v>
      </c>
      <c r="AG100" s="32">
        <f t="shared" si="167"/>
        <v>-37070.161666666674</v>
      </c>
      <c r="AH100" s="32">
        <f t="shared" si="167"/>
        <v>-37070.161666666674</v>
      </c>
      <c r="AI100" s="32">
        <f t="shared" si="167"/>
        <v>-37070.161666666674</v>
      </c>
      <c r="AJ100" s="32">
        <f t="shared" si="167"/>
        <v>-37070.161666666674</v>
      </c>
      <c r="AK100" s="32">
        <f t="shared" si="167"/>
        <v>-37070.161666666674</v>
      </c>
      <c r="AL100" s="32">
        <f t="shared" si="167"/>
        <v>-37070.161666666674</v>
      </c>
      <c r="AM100" s="32">
        <f t="shared" si="167"/>
        <v>-37070.161666666674</v>
      </c>
      <c r="AN100" s="32">
        <f t="shared" si="167"/>
        <v>-37070.161666666674</v>
      </c>
      <c r="AO100" s="32">
        <f t="shared" si="167"/>
        <v>-37070.161666666674</v>
      </c>
    </row>
    <row r="101" spans="2:41" x14ac:dyDescent="0.2">
      <c r="F101"/>
    </row>
    <row r="102" spans="2:41" ht="16" thickBot="1" x14ac:dyDescent="0.25">
      <c r="B102" s="1" t="s">
        <v>33</v>
      </c>
      <c r="E102" s="31">
        <f t="shared" ref="E102:AO102" si="168">E100+E58</f>
        <v>100001.18833333332</v>
      </c>
      <c r="F102" s="31">
        <f t="shared" si="168"/>
        <v>115170.65619047621</v>
      </c>
      <c r="G102" s="31">
        <f t="shared" si="168"/>
        <v>109495.73833333331</v>
      </c>
      <c r="H102" s="31">
        <f t="shared" si="168"/>
        <v>115170.65619047621</v>
      </c>
      <c r="I102" s="31">
        <f t="shared" si="168"/>
        <v>113279.0169047619</v>
      </c>
      <c r="J102" s="31">
        <f t="shared" si="168"/>
        <v>115170.65619047621</v>
      </c>
      <c r="K102" s="31">
        <f t="shared" si="168"/>
        <v>113279.0169047619</v>
      </c>
      <c r="L102" s="31">
        <f t="shared" si="168"/>
        <v>115170.65619047621</v>
      </c>
      <c r="M102" s="31">
        <f t="shared" si="168"/>
        <v>115170.65619047621</v>
      </c>
      <c r="N102" s="31">
        <f t="shared" si="168"/>
        <v>113279.0169047619</v>
      </c>
      <c r="O102" s="31">
        <f t="shared" si="168"/>
        <v>127593.13119047618</v>
      </c>
      <c r="P102" s="31">
        <f t="shared" si="168"/>
        <v>125300.7669047619</v>
      </c>
      <c r="Q102" s="31">
        <f t="shared" si="168"/>
        <v>127593.13119047618</v>
      </c>
      <c r="R102" s="31">
        <f t="shared" si="168"/>
        <v>127593.13119047618</v>
      </c>
      <c r="S102" s="31">
        <f t="shared" si="168"/>
        <v>120716.03833333333</v>
      </c>
      <c r="T102" s="31">
        <f t="shared" si="168"/>
        <v>127593.13119047618</v>
      </c>
      <c r="U102" s="31">
        <f t="shared" si="168"/>
        <v>125300.7669047619</v>
      </c>
      <c r="V102" s="31">
        <f t="shared" si="168"/>
        <v>127593.13119047618</v>
      </c>
      <c r="W102" s="31">
        <f t="shared" si="168"/>
        <v>125300.7669047619</v>
      </c>
      <c r="X102" s="31">
        <f t="shared" si="168"/>
        <v>127593.13119047618</v>
      </c>
      <c r="Y102" s="31">
        <f t="shared" si="168"/>
        <v>127593.13119047618</v>
      </c>
      <c r="Z102" s="31">
        <f t="shared" si="168"/>
        <v>125300.7669047619</v>
      </c>
      <c r="AA102" s="31">
        <f t="shared" si="168"/>
        <v>127593.13119047618</v>
      </c>
      <c r="AB102" s="31">
        <f t="shared" si="168"/>
        <v>125300.7669047619</v>
      </c>
      <c r="AC102" s="31">
        <f t="shared" si="168"/>
        <v>127593.13119047618</v>
      </c>
      <c r="AD102" s="31">
        <f t="shared" si="168"/>
        <v>127593.13119047618</v>
      </c>
      <c r="AE102" s="31">
        <f t="shared" si="168"/>
        <v>123008.40261904761</v>
      </c>
      <c r="AF102" s="31">
        <f t="shared" si="168"/>
        <v>127593.13119047618</v>
      </c>
      <c r="AG102" s="31">
        <f t="shared" si="168"/>
        <v>125300.7669047619</v>
      </c>
      <c r="AH102" s="31">
        <f t="shared" si="168"/>
        <v>127593.13119047618</v>
      </c>
      <c r="AI102" s="31">
        <f t="shared" si="168"/>
        <v>125300.7669047619</v>
      </c>
      <c r="AJ102" s="31">
        <f t="shared" si="168"/>
        <v>127593.13119047618</v>
      </c>
      <c r="AK102" s="31">
        <f t="shared" si="168"/>
        <v>127593.13119047618</v>
      </c>
      <c r="AL102" s="31">
        <f t="shared" si="168"/>
        <v>125300.7669047619</v>
      </c>
      <c r="AM102" s="31">
        <f t="shared" si="168"/>
        <v>127593.13119047618</v>
      </c>
      <c r="AN102" s="31">
        <f t="shared" si="168"/>
        <v>125300.7669047619</v>
      </c>
      <c r="AO102" s="31">
        <f t="shared" si="168"/>
        <v>127593.13119047618</v>
      </c>
    </row>
    <row r="103" spans="2:41" ht="16" thickTop="1" x14ac:dyDescent="0.2">
      <c r="B103" s="1" t="s">
        <v>123</v>
      </c>
      <c r="E103" s="28">
        <f>-MAX(E102*0.2,0)</f>
        <v>-20000.237666666668</v>
      </c>
      <c r="F103" s="28">
        <f t="shared" ref="F103:AO103" si="169">-MAX(F102*0.2,0)</f>
        <v>-23034.131238095244</v>
      </c>
      <c r="G103" s="28">
        <f t="shared" si="169"/>
        <v>-21899.147666666664</v>
      </c>
      <c r="H103" s="28">
        <f t="shared" si="169"/>
        <v>-23034.131238095244</v>
      </c>
      <c r="I103" s="28">
        <f t="shared" si="169"/>
        <v>-22655.80338095238</v>
      </c>
      <c r="J103" s="28">
        <f t="shared" si="169"/>
        <v>-23034.131238095244</v>
      </c>
      <c r="K103" s="28">
        <f t="shared" si="169"/>
        <v>-22655.80338095238</v>
      </c>
      <c r="L103" s="28">
        <f t="shared" si="169"/>
        <v>-23034.131238095244</v>
      </c>
      <c r="M103" s="28">
        <f t="shared" si="169"/>
        <v>-23034.131238095244</v>
      </c>
      <c r="N103" s="28">
        <f t="shared" si="169"/>
        <v>-22655.80338095238</v>
      </c>
      <c r="O103" s="28">
        <f t="shared" si="169"/>
        <v>-25518.626238095239</v>
      </c>
      <c r="P103" s="28">
        <f t="shared" si="169"/>
        <v>-25060.153380952383</v>
      </c>
      <c r="Q103" s="28">
        <f t="shared" si="169"/>
        <v>-25518.626238095239</v>
      </c>
      <c r="R103" s="28">
        <f t="shared" si="169"/>
        <v>-25518.626238095239</v>
      </c>
      <c r="S103" s="28">
        <f t="shared" si="169"/>
        <v>-24143.207666666669</v>
      </c>
      <c r="T103" s="28">
        <f t="shared" si="169"/>
        <v>-25518.626238095239</v>
      </c>
      <c r="U103" s="28">
        <f t="shared" si="169"/>
        <v>-25060.153380952383</v>
      </c>
      <c r="V103" s="28">
        <f t="shared" si="169"/>
        <v>-25518.626238095239</v>
      </c>
      <c r="W103" s="28">
        <f t="shared" si="169"/>
        <v>-25060.153380952383</v>
      </c>
      <c r="X103" s="28">
        <f t="shared" si="169"/>
        <v>-25518.626238095239</v>
      </c>
      <c r="Y103" s="28">
        <f t="shared" si="169"/>
        <v>-25518.626238095239</v>
      </c>
      <c r="Z103" s="28">
        <f t="shared" si="169"/>
        <v>-25060.153380952383</v>
      </c>
      <c r="AA103" s="28">
        <f t="shared" si="169"/>
        <v>-25518.626238095239</v>
      </c>
      <c r="AB103" s="28">
        <f t="shared" si="169"/>
        <v>-25060.153380952383</v>
      </c>
      <c r="AC103" s="28">
        <f t="shared" si="169"/>
        <v>-25518.626238095239</v>
      </c>
      <c r="AD103" s="28">
        <f t="shared" si="169"/>
        <v>-25518.626238095239</v>
      </c>
      <c r="AE103" s="28">
        <f t="shared" si="169"/>
        <v>-24601.680523809526</v>
      </c>
      <c r="AF103" s="28">
        <f t="shared" si="169"/>
        <v>-25518.626238095239</v>
      </c>
      <c r="AG103" s="28">
        <f t="shared" si="169"/>
        <v>-25060.153380952383</v>
      </c>
      <c r="AH103" s="28">
        <f t="shared" si="169"/>
        <v>-25518.626238095239</v>
      </c>
      <c r="AI103" s="28">
        <f t="shared" si="169"/>
        <v>-25060.153380952383</v>
      </c>
      <c r="AJ103" s="28">
        <f t="shared" si="169"/>
        <v>-25518.626238095239</v>
      </c>
      <c r="AK103" s="28">
        <f t="shared" si="169"/>
        <v>-25518.626238095239</v>
      </c>
      <c r="AL103" s="28">
        <f t="shared" si="169"/>
        <v>-25060.153380952383</v>
      </c>
      <c r="AM103" s="28">
        <f t="shared" si="169"/>
        <v>-25518.626238095239</v>
      </c>
      <c r="AN103" s="28">
        <f t="shared" si="169"/>
        <v>-25060.153380952383</v>
      </c>
      <c r="AO103" s="28">
        <f t="shared" si="169"/>
        <v>-25518.626238095239</v>
      </c>
    </row>
    <row r="104" spans="2:41" x14ac:dyDescent="0.2">
      <c r="B104" s="1" t="s">
        <v>124</v>
      </c>
      <c r="E104" s="28">
        <f>E102+E103</f>
        <v>80000.950666666657</v>
      </c>
      <c r="F104" s="28">
        <f t="shared" ref="F104:AO104" si="170">F102+F103</f>
        <v>92136.524952380962</v>
      </c>
      <c r="G104" s="28">
        <f t="shared" si="170"/>
        <v>87596.590666666656</v>
      </c>
      <c r="H104" s="28">
        <f t="shared" si="170"/>
        <v>92136.524952380962</v>
      </c>
      <c r="I104" s="28">
        <f t="shared" si="170"/>
        <v>90623.213523809522</v>
      </c>
      <c r="J104" s="28">
        <f t="shared" si="170"/>
        <v>92136.524952380962</v>
      </c>
      <c r="K104" s="28">
        <f t="shared" si="170"/>
        <v>90623.213523809522</v>
      </c>
      <c r="L104" s="28">
        <f t="shared" si="170"/>
        <v>92136.524952380962</v>
      </c>
      <c r="M104" s="28">
        <f t="shared" si="170"/>
        <v>92136.524952380962</v>
      </c>
      <c r="N104" s="28">
        <f t="shared" si="170"/>
        <v>90623.213523809522</v>
      </c>
      <c r="O104" s="28">
        <f t="shared" si="170"/>
        <v>102074.50495238094</v>
      </c>
      <c r="P104" s="28">
        <f t="shared" si="170"/>
        <v>100240.61352380952</v>
      </c>
      <c r="Q104" s="28">
        <f t="shared" si="170"/>
        <v>102074.50495238094</v>
      </c>
      <c r="R104" s="28">
        <f t="shared" si="170"/>
        <v>102074.50495238094</v>
      </c>
      <c r="S104" s="28">
        <f t="shared" si="170"/>
        <v>96572.830666666661</v>
      </c>
      <c r="T104" s="28">
        <f t="shared" si="170"/>
        <v>102074.50495238094</v>
      </c>
      <c r="U104" s="28">
        <f t="shared" si="170"/>
        <v>100240.61352380952</v>
      </c>
      <c r="V104" s="28">
        <f t="shared" si="170"/>
        <v>102074.50495238094</v>
      </c>
      <c r="W104" s="28">
        <f t="shared" si="170"/>
        <v>100240.61352380952</v>
      </c>
      <c r="X104" s="28">
        <f t="shared" si="170"/>
        <v>102074.50495238094</v>
      </c>
      <c r="Y104" s="28">
        <f t="shared" si="170"/>
        <v>102074.50495238094</v>
      </c>
      <c r="Z104" s="28">
        <f t="shared" si="170"/>
        <v>100240.61352380952</v>
      </c>
      <c r="AA104" s="28">
        <f t="shared" si="170"/>
        <v>102074.50495238094</v>
      </c>
      <c r="AB104" s="28">
        <f t="shared" si="170"/>
        <v>100240.61352380952</v>
      </c>
      <c r="AC104" s="28">
        <f t="shared" si="170"/>
        <v>102074.50495238094</v>
      </c>
      <c r="AD104" s="28">
        <f t="shared" si="170"/>
        <v>102074.50495238094</v>
      </c>
      <c r="AE104" s="28">
        <f t="shared" si="170"/>
        <v>98406.722095238089</v>
      </c>
      <c r="AF104" s="28">
        <f t="shared" si="170"/>
        <v>102074.50495238094</v>
      </c>
      <c r="AG104" s="28">
        <f t="shared" si="170"/>
        <v>100240.61352380952</v>
      </c>
      <c r="AH104" s="28">
        <f t="shared" si="170"/>
        <v>102074.50495238094</v>
      </c>
      <c r="AI104" s="28">
        <f t="shared" si="170"/>
        <v>100240.61352380952</v>
      </c>
      <c r="AJ104" s="28">
        <f t="shared" si="170"/>
        <v>102074.50495238094</v>
      </c>
      <c r="AK104" s="28">
        <f t="shared" si="170"/>
        <v>102074.50495238094</v>
      </c>
      <c r="AL104" s="28">
        <f t="shared" si="170"/>
        <v>100240.61352380952</v>
      </c>
      <c r="AM104" s="28">
        <f t="shared" si="170"/>
        <v>102074.50495238094</v>
      </c>
      <c r="AN104" s="28">
        <f t="shared" si="170"/>
        <v>100240.61352380952</v>
      </c>
      <c r="AO104" s="28">
        <f t="shared" si="170"/>
        <v>102074.50495238094</v>
      </c>
    </row>
    <row r="106" spans="2:41" x14ac:dyDescent="0.2">
      <c r="B106" t="s">
        <v>50</v>
      </c>
    </row>
    <row r="108" spans="2:41" x14ac:dyDescent="0.2">
      <c r="B108" s="1" t="s">
        <v>51</v>
      </c>
    </row>
    <row r="110" spans="2:41" x14ac:dyDescent="0.2">
      <c r="B110" t="s">
        <v>52</v>
      </c>
    </row>
    <row r="112" spans="2:41" x14ac:dyDescent="0.2">
      <c r="B112" t="s">
        <v>53</v>
      </c>
    </row>
    <row r="114" spans="2:2" x14ac:dyDescent="0.2">
      <c r="B114" t="s">
        <v>54</v>
      </c>
    </row>
    <row r="116" spans="2:2" x14ac:dyDescent="0.2">
      <c r="B116" s="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BDDE-0C29-4C5B-AF25-80CAFD706A76}">
  <dimension ref="A1:J6"/>
  <sheetViews>
    <sheetView tabSelected="1" workbookViewId="0">
      <selection activeCell="L18" sqref="L18"/>
    </sheetView>
  </sheetViews>
  <sheetFormatPr baseColWidth="10" defaultColWidth="8.83203125" defaultRowHeight="15" x14ac:dyDescent="0.2"/>
  <sheetData>
    <row r="1" spans="1:10" ht="18" x14ac:dyDescent="0.35">
      <c r="A1" s="36"/>
      <c r="B1" s="36"/>
      <c r="C1" s="36"/>
      <c r="D1" s="36"/>
      <c r="E1" s="36"/>
      <c r="F1" s="36"/>
      <c r="G1" s="36"/>
      <c r="H1" s="36"/>
      <c r="I1" s="43" t="s">
        <v>119</v>
      </c>
      <c r="J1" s="43"/>
    </row>
    <row r="2" spans="1:10" ht="18" x14ac:dyDescent="0.35">
      <c r="A2" s="35" t="s">
        <v>118</v>
      </c>
      <c r="B2" s="35" t="s">
        <v>117</v>
      </c>
      <c r="C2" s="35" t="s">
        <v>116</v>
      </c>
      <c r="D2" s="35" t="s">
        <v>115</v>
      </c>
      <c r="E2" s="35" t="s">
        <v>114</v>
      </c>
      <c r="F2" s="35" t="s">
        <v>113</v>
      </c>
      <c r="G2" s="35" t="s">
        <v>112</v>
      </c>
      <c r="H2" s="35" t="s">
        <v>52</v>
      </c>
      <c r="I2" s="35" t="s">
        <v>111</v>
      </c>
      <c r="J2" s="35" t="s">
        <v>110</v>
      </c>
    </row>
    <row r="3" spans="1:10" x14ac:dyDescent="0.2">
      <c r="A3" t="s">
        <v>109</v>
      </c>
      <c r="B3" t="s">
        <v>107</v>
      </c>
      <c r="C3" t="s">
        <v>103</v>
      </c>
      <c r="D3" s="37">
        <v>100000</v>
      </c>
      <c r="E3" s="4">
        <v>0.01</v>
      </c>
      <c r="F3" s="17">
        <f>E3*D3</f>
        <v>1000</v>
      </c>
      <c r="G3" s="7">
        <f>D3/SUM($D$3:$D$4)</f>
        <v>0.33333333333333331</v>
      </c>
      <c r="H3" s="27">
        <f>G3</f>
        <v>0.33333333333333331</v>
      </c>
      <c r="I3" s="27">
        <f>H3</f>
        <v>0.33333333333333331</v>
      </c>
      <c r="J3" s="29">
        <f>D3/SUM($D$3:$D$5)</f>
        <v>0.2</v>
      </c>
    </row>
    <row r="4" spans="1:10" x14ac:dyDescent="0.2">
      <c r="A4" t="s">
        <v>108</v>
      </c>
      <c r="B4" t="s">
        <v>107</v>
      </c>
      <c r="C4" t="s">
        <v>106</v>
      </c>
      <c r="D4" s="37">
        <v>200000</v>
      </c>
      <c r="E4" s="4">
        <v>1</v>
      </c>
      <c r="F4" s="17">
        <f>E4*D4</f>
        <v>200000</v>
      </c>
      <c r="G4" s="7">
        <f>D4/SUM($D$3:$D$4)</f>
        <v>0.66666666666666663</v>
      </c>
      <c r="H4" s="27">
        <f>G4</f>
        <v>0.66666666666666663</v>
      </c>
      <c r="I4" s="27">
        <f>H4</f>
        <v>0.66666666666666663</v>
      </c>
      <c r="J4" s="29">
        <v>0.3</v>
      </c>
    </row>
    <row r="5" spans="1:10" x14ac:dyDescent="0.2">
      <c r="A5" t="s">
        <v>105</v>
      </c>
      <c r="B5" t="s">
        <v>104</v>
      </c>
      <c r="C5" t="s">
        <v>103</v>
      </c>
      <c r="D5" s="37">
        <v>200000</v>
      </c>
      <c r="E5" s="4">
        <v>0.01</v>
      </c>
      <c r="F5" s="17">
        <f>E5*D5</f>
        <v>2000</v>
      </c>
      <c r="G5" s="7"/>
      <c r="J5" s="29">
        <v>0.3</v>
      </c>
    </row>
    <row r="6" spans="1:10" x14ac:dyDescent="0.2">
      <c r="A6" s="2" t="s">
        <v>65</v>
      </c>
      <c r="B6" s="2"/>
      <c r="C6" s="2"/>
      <c r="D6" s="34">
        <f>SUM(D3:D5)</f>
        <v>500000</v>
      </c>
      <c r="E6" s="2"/>
      <c r="F6" s="25">
        <f>SUM(F3:F5)</f>
        <v>203000</v>
      </c>
      <c r="G6" s="33">
        <f>SUM(G3:G5)</f>
        <v>1</v>
      </c>
      <c r="H6" s="33">
        <f>SUM(H3:H5)</f>
        <v>1</v>
      </c>
      <c r="I6" s="33">
        <f>SUM(I3:I5)</f>
        <v>1</v>
      </c>
      <c r="J6" s="33">
        <f>SUM(J3:J5)</f>
        <v>0.8</v>
      </c>
    </row>
  </sheetData>
  <mergeCells count="1"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C83E-F070-0446-AC03-10574C76AFD4}">
  <dimension ref="A2:E64"/>
  <sheetViews>
    <sheetView workbookViewId="0">
      <selection activeCell="B59" sqref="B59"/>
    </sheetView>
  </sheetViews>
  <sheetFormatPr baseColWidth="10" defaultColWidth="8.83203125" defaultRowHeight="15" x14ac:dyDescent="0.2"/>
  <cols>
    <col min="1" max="1" width="29.83203125" bestFit="1" customWidth="1"/>
    <col min="2" max="2" width="10.5" bestFit="1" customWidth="1"/>
  </cols>
  <sheetData>
    <row r="2" spans="1:5" x14ac:dyDescent="0.2">
      <c r="A2" t="s">
        <v>61</v>
      </c>
      <c r="B2" s="8">
        <v>45992</v>
      </c>
    </row>
    <row r="3" spans="1:5" x14ac:dyDescent="0.2">
      <c r="A3" t="s">
        <v>102</v>
      </c>
      <c r="B3" s="11">
        <v>0.65</v>
      </c>
    </row>
    <row r="4" spans="1:5" x14ac:dyDescent="0.2">
      <c r="A4" t="s">
        <v>60</v>
      </c>
      <c r="B4" s="16">
        <v>120</v>
      </c>
    </row>
    <row r="6" spans="1:5" x14ac:dyDescent="0.2">
      <c r="A6" t="s">
        <v>70</v>
      </c>
      <c r="B6" s="13">
        <v>1.5</v>
      </c>
    </row>
    <row r="7" spans="1:5" x14ac:dyDescent="0.2">
      <c r="A7" t="s">
        <v>71</v>
      </c>
      <c r="B7" s="18">
        <v>12</v>
      </c>
      <c r="E7" s="4"/>
    </row>
    <row r="8" spans="1:5" x14ac:dyDescent="0.2">
      <c r="A8" t="s">
        <v>77</v>
      </c>
      <c r="B8" s="22">
        <v>2</v>
      </c>
    </row>
    <row r="9" spans="1:5" x14ac:dyDescent="0.2">
      <c r="A9" t="s">
        <v>76</v>
      </c>
      <c r="B9" s="22">
        <v>2.5</v>
      </c>
    </row>
    <row r="10" spans="1:5" x14ac:dyDescent="0.2">
      <c r="A10" t="s">
        <v>121</v>
      </c>
      <c r="B10" s="22">
        <v>3</v>
      </c>
    </row>
    <row r="11" spans="1:5" x14ac:dyDescent="0.2">
      <c r="A11" t="s">
        <v>81</v>
      </c>
      <c r="B11" s="14">
        <v>6</v>
      </c>
    </row>
    <row r="12" spans="1:5" x14ac:dyDescent="0.2">
      <c r="A12" t="s">
        <v>72</v>
      </c>
      <c r="B12" s="13">
        <v>100</v>
      </c>
    </row>
    <row r="13" spans="1:5" x14ac:dyDescent="0.2">
      <c r="A13" t="s">
        <v>73</v>
      </c>
      <c r="B13" s="13">
        <v>5</v>
      </c>
    </row>
    <row r="14" spans="1:5" x14ac:dyDescent="0.2">
      <c r="A14" t="s">
        <v>79</v>
      </c>
      <c r="B14" s="13">
        <v>55</v>
      </c>
    </row>
    <row r="15" spans="1:5" x14ac:dyDescent="0.2">
      <c r="A15" t="s">
        <v>78</v>
      </c>
      <c r="B15" s="13">
        <v>20</v>
      </c>
    </row>
    <row r="16" spans="1:5" x14ac:dyDescent="0.2">
      <c r="B16" s="13"/>
    </row>
    <row r="17" spans="1:2" x14ac:dyDescent="0.2">
      <c r="A17" s="1" t="s">
        <v>91</v>
      </c>
    </row>
    <row r="18" spans="1:2" x14ac:dyDescent="0.2">
      <c r="A18" t="s">
        <v>4</v>
      </c>
      <c r="B18" s="26">
        <v>1</v>
      </c>
    </row>
    <row r="19" spans="1:2" x14ac:dyDescent="0.2">
      <c r="A19" t="s">
        <v>84</v>
      </c>
      <c r="B19" s="26">
        <v>0.65</v>
      </c>
    </row>
    <row r="20" spans="1:2" x14ac:dyDescent="0.2">
      <c r="A20" t="s">
        <v>83</v>
      </c>
      <c r="B20" s="26">
        <v>0.65</v>
      </c>
    </row>
    <row r="21" spans="1:2" x14ac:dyDescent="0.2">
      <c r="A21" t="s">
        <v>85</v>
      </c>
      <c r="B21" s="26">
        <v>1</v>
      </c>
    </row>
    <row r="22" spans="1:2" x14ac:dyDescent="0.2">
      <c r="A22" t="s">
        <v>86</v>
      </c>
      <c r="B22" s="26">
        <v>0</v>
      </c>
    </row>
    <row r="24" spans="1:2" x14ac:dyDescent="0.2">
      <c r="A24" s="1" t="s">
        <v>87</v>
      </c>
    </row>
    <row r="25" spans="1:2" x14ac:dyDescent="0.2">
      <c r="A25" t="s">
        <v>90</v>
      </c>
      <c r="B25" s="14">
        <v>42000</v>
      </c>
    </row>
    <row r="26" spans="1:2" x14ac:dyDescent="0.2">
      <c r="A26" t="s">
        <v>88</v>
      </c>
      <c r="B26" s="11">
        <v>0</v>
      </c>
    </row>
    <row r="27" spans="1:2" x14ac:dyDescent="0.2">
      <c r="A27" t="s">
        <v>89</v>
      </c>
      <c r="B27" s="8">
        <v>46203</v>
      </c>
    </row>
    <row r="29" spans="1:2" x14ac:dyDescent="0.2">
      <c r="A29" t="s">
        <v>10</v>
      </c>
      <c r="B29" s="16">
        <v>7300</v>
      </c>
    </row>
    <row r="30" spans="1:2" x14ac:dyDescent="0.2">
      <c r="A30" t="s">
        <v>11</v>
      </c>
      <c r="B30" s="16">
        <v>6000</v>
      </c>
    </row>
    <row r="31" spans="1:2" x14ac:dyDescent="0.2">
      <c r="A31" t="s">
        <v>12</v>
      </c>
      <c r="B31" s="16">
        <v>7000</v>
      </c>
    </row>
    <row r="32" spans="1:2" x14ac:dyDescent="0.2">
      <c r="A32" t="s">
        <v>14</v>
      </c>
      <c r="B32" s="16">
        <v>0</v>
      </c>
    </row>
    <row r="33" spans="1:2" x14ac:dyDescent="0.2">
      <c r="A33" t="s">
        <v>15</v>
      </c>
      <c r="B33" s="16">
        <v>4200</v>
      </c>
    </row>
    <row r="34" spans="1:2" x14ac:dyDescent="0.2">
      <c r="B34" s="25"/>
    </row>
    <row r="35" spans="1:2" x14ac:dyDescent="0.2">
      <c r="A35" t="s">
        <v>98</v>
      </c>
      <c r="B35" s="22">
        <v>1</v>
      </c>
    </row>
    <row r="36" spans="1:2" x14ac:dyDescent="0.2">
      <c r="B36" s="22"/>
    </row>
    <row r="37" spans="1:2" x14ac:dyDescent="0.2">
      <c r="A37" t="s">
        <v>99</v>
      </c>
      <c r="B37" s="22">
        <v>2</v>
      </c>
    </row>
    <row r="38" spans="1:2" x14ac:dyDescent="0.2">
      <c r="A38" t="s">
        <v>125</v>
      </c>
      <c r="B38" s="13">
        <v>3</v>
      </c>
    </row>
    <row r="39" spans="1:2" x14ac:dyDescent="0.2">
      <c r="B39" s="22"/>
    </row>
    <row r="40" spans="1:2" x14ac:dyDescent="0.2">
      <c r="B40" s="1"/>
    </row>
    <row r="41" spans="1:2" x14ac:dyDescent="0.2">
      <c r="A41" s="1"/>
      <c r="B41" s="25"/>
    </row>
    <row r="42" spans="1:2" x14ac:dyDescent="0.2">
      <c r="B42" s="17"/>
    </row>
    <row r="43" spans="1:2" x14ac:dyDescent="0.2">
      <c r="A43" t="s">
        <v>92</v>
      </c>
      <c r="B43" s="16">
        <v>30000</v>
      </c>
    </row>
    <row r="44" spans="1:2" x14ac:dyDescent="0.2">
      <c r="A44" t="s">
        <v>39</v>
      </c>
      <c r="B44" s="30">
        <v>0.13800000000000001</v>
      </c>
    </row>
    <row r="45" spans="1:2" x14ac:dyDescent="0.2">
      <c r="A45" t="s">
        <v>93</v>
      </c>
      <c r="B45" s="30">
        <v>0.05</v>
      </c>
    </row>
    <row r="46" spans="1:2" x14ac:dyDescent="0.2">
      <c r="A46" t="s">
        <v>41</v>
      </c>
      <c r="B46" s="16">
        <v>45000</v>
      </c>
    </row>
    <row r="47" spans="1:2" x14ac:dyDescent="0.2">
      <c r="A47" t="s">
        <v>40</v>
      </c>
      <c r="B47" s="16">
        <v>25000</v>
      </c>
    </row>
    <row r="48" spans="1:2" x14ac:dyDescent="0.2">
      <c r="A48" t="s">
        <v>17</v>
      </c>
      <c r="B48" s="16">
        <v>20000</v>
      </c>
    </row>
    <row r="49" spans="1:2" x14ac:dyDescent="0.2">
      <c r="A49" t="s">
        <v>18</v>
      </c>
      <c r="B49" s="16">
        <v>2000</v>
      </c>
    </row>
    <row r="50" spans="1:2" x14ac:dyDescent="0.2">
      <c r="A50" t="s">
        <v>19</v>
      </c>
      <c r="B50" s="16">
        <v>5000</v>
      </c>
    </row>
    <row r="51" spans="1:2" x14ac:dyDescent="0.2">
      <c r="A51" t="s">
        <v>20</v>
      </c>
      <c r="B51" s="16"/>
    </row>
    <row r="52" spans="1:2" x14ac:dyDescent="0.2">
      <c r="A52" t="s">
        <v>21</v>
      </c>
      <c r="B52" s="16">
        <v>350</v>
      </c>
    </row>
    <row r="53" spans="1:2" x14ac:dyDescent="0.2">
      <c r="A53" t="s">
        <v>22</v>
      </c>
      <c r="B53" s="16">
        <v>2000</v>
      </c>
    </row>
    <row r="54" spans="1:2" x14ac:dyDescent="0.2">
      <c r="A54" t="s">
        <v>23</v>
      </c>
      <c r="B54" s="16">
        <v>3685</v>
      </c>
    </row>
    <row r="55" spans="1:2" x14ac:dyDescent="0.2">
      <c r="A55" t="s">
        <v>24</v>
      </c>
      <c r="B55" s="16">
        <v>6000</v>
      </c>
    </row>
    <row r="56" spans="1:2" x14ac:dyDescent="0.2">
      <c r="A56" t="s">
        <v>25</v>
      </c>
      <c r="B56" s="16">
        <v>3000</v>
      </c>
    </row>
    <row r="57" spans="1:2" x14ac:dyDescent="0.2">
      <c r="A57" t="s">
        <v>26</v>
      </c>
      <c r="B57" s="16">
        <v>20000</v>
      </c>
    </row>
    <row r="58" spans="1:2" x14ac:dyDescent="0.2">
      <c r="A58" t="s">
        <v>27</v>
      </c>
      <c r="B58" s="16">
        <v>1800</v>
      </c>
    </row>
    <row r="59" spans="1:2" x14ac:dyDescent="0.2">
      <c r="A59" t="s">
        <v>28</v>
      </c>
      <c r="B59" s="16">
        <v>1492.44</v>
      </c>
    </row>
    <row r="60" spans="1:2" x14ac:dyDescent="0.2">
      <c r="A60" t="s">
        <v>29</v>
      </c>
      <c r="B60" s="16">
        <v>7800</v>
      </c>
    </row>
    <row r="61" spans="1:2" x14ac:dyDescent="0.2">
      <c r="A61" t="s">
        <v>30</v>
      </c>
      <c r="B61" s="16">
        <v>1200</v>
      </c>
    </row>
    <row r="62" spans="1:2" x14ac:dyDescent="0.2">
      <c r="A62" t="s">
        <v>122</v>
      </c>
      <c r="B62" s="16">
        <v>20000</v>
      </c>
    </row>
    <row r="63" spans="1:2" x14ac:dyDescent="0.2">
      <c r="A63" t="s">
        <v>42</v>
      </c>
      <c r="B63" s="16">
        <v>0</v>
      </c>
    </row>
    <row r="64" spans="1:2" x14ac:dyDescent="0.2">
      <c r="A64" t="s">
        <v>49</v>
      </c>
      <c r="B64" s="16">
        <v>174.5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e95d2d1-6392-4bb4-ba81-29faa2554850}" enabled="1" method="Standard" siteId="{30704312-809e-474f-80f7-ea9d139c52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Forecasted P&amp;L White Hart</vt:lpstr>
      <vt:lpstr>Monthly P&amp;L</vt:lpstr>
      <vt:lpstr>Shares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William Sitwell</cp:lastModifiedBy>
  <dcterms:created xsi:type="dcterms:W3CDTF">2011-02-25T20:51:21Z</dcterms:created>
  <dcterms:modified xsi:type="dcterms:W3CDTF">2025-11-19T20:03:23Z</dcterms:modified>
</cp:coreProperties>
</file>